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6 INDUSTRIE, DIENSTLEISTUNGEN\STATENT\"/>
    </mc:Choice>
  </mc:AlternateContent>
  <xr:revisionPtr revIDLastSave="0" documentId="13_ncr:1_{F913B7CC-2C0C-4552-A4B9-50BA3F05F803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Graubünden" sheetId="2" r:id="rId1"/>
    <sheet name="Uebersetzungen" sheetId="14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" i="2" l="1"/>
  <c r="A68" i="2"/>
  <c r="A67" i="2"/>
  <c r="B63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2" i="2"/>
  <c r="B11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9" i="2"/>
  <c r="A7" i="2"/>
</calcChain>
</file>

<file path=xl/sharedStrings.xml><?xml version="1.0" encoding="utf-8"?>
<sst xmlns="http://schemas.openxmlformats.org/spreadsheetml/2006/main" count="392" uniqueCount="345">
  <si>
    <t>01 bis 03</t>
  </si>
  <si>
    <t>Landwirtschaft, Forstwirtschaft und Fischerei</t>
  </si>
  <si>
    <t>Primärer Sektor</t>
  </si>
  <si>
    <t>05 bis 09</t>
  </si>
  <si>
    <t>Bergbau und Gewinnung von Steinen und Erden</t>
  </si>
  <si>
    <t>10 bis 12</t>
  </si>
  <si>
    <t>Herstellung von Nahrungs- und Genussmitteln, Getränken und Tabakerzeugnissen</t>
  </si>
  <si>
    <t>13 bis 15</t>
  </si>
  <si>
    <t>Herstellung von Textilien, Bekleidung, Leder, Lederwaren und Schuhen</t>
  </si>
  <si>
    <t>16 bis 18</t>
  </si>
  <si>
    <t>Herstellung von Holzwaren, Papier, Pappe und Waren daraus, Herstellung von Druckerzeugnissen</t>
  </si>
  <si>
    <t>19 + 20</t>
  </si>
  <si>
    <t>Kokerei, Mineralölverarbeitung und Herstellung von chemischen Erzeugnissen</t>
  </si>
  <si>
    <t>Herstellung von pharmazeutischen Erzeugnissen</t>
  </si>
  <si>
    <t>22 + 23</t>
  </si>
  <si>
    <t>Herstellung von Gummi- und Kunststoffwaren sowie von Glas und Glaswaren, Keramik, Verarbeitung von Steinen und Erden</t>
  </si>
  <si>
    <t>24 + 25</t>
  </si>
  <si>
    <t>Metallerzeugung und -bearbeitung, Herstellung von Metallerzeugnissen</t>
  </si>
  <si>
    <t>Herstellung von Datenverarbeitungsgeräten, elektronischen, optischen Erzeugnissen und Uhren</t>
  </si>
  <si>
    <t>Herstellung von elektrischen Ausrüstungen</t>
  </si>
  <si>
    <t>Maschinenbau</t>
  </si>
  <si>
    <t>29 + 30</t>
  </si>
  <si>
    <t>Fahrzeugbau</t>
  </si>
  <si>
    <t>31 bis 33</t>
  </si>
  <si>
    <t>Sonstige Herstellung von Waren, Reparatur und Installation von Maschinen und Ausrüstungen</t>
  </si>
  <si>
    <t>Energieversorgung</t>
  </si>
  <si>
    <t>36 bis 39</t>
  </si>
  <si>
    <t xml:space="preserve">Wasserversorgung; Abwasser- und Abfallentsorgung und Beseitigung von Umweltverschmutzungen </t>
  </si>
  <si>
    <t>41 + 42</t>
  </si>
  <si>
    <t xml:space="preserve">Hoch- und Tiefbau </t>
  </si>
  <si>
    <t>Vorbereitende Baustellenarbeiten, Bauinstallation und sonstiges Ausbaugewerbe</t>
  </si>
  <si>
    <t>Sekundärer Sektor</t>
  </si>
  <si>
    <t>Handel mit Motorfahrzeugen; Instandhaltung und Reparatur von Motorfahrzeugen</t>
  </si>
  <si>
    <t>Grosshandel (ohne Handel mit Motorfahrzeugen)</t>
  </si>
  <si>
    <t>Detailhandel (ohne Handel mit Motorfahrzeugen)</t>
  </si>
  <si>
    <t>Landverkehr und Transport in Rohrfernleitungen</t>
  </si>
  <si>
    <t>50 + 51</t>
  </si>
  <si>
    <t>Schifffahrt und Luftfahrt</t>
  </si>
  <si>
    <t>Lagerei sowie Erbringung von sonstigen Dienstleistungen für den Verkehr</t>
  </si>
  <si>
    <t>Post-, Kurier- und Expressdienste</t>
  </si>
  <si>
    <t>Beherbergung</t>
  </si>
  <si>
    <t>Gastronomie</t>
  </si>
  <si>
    <t>58 bis 60</t>
  </si>
  <si>
    <t>Verlagswesen, audiovisuelle Medien und Rundfunk</t>
  </si>
  <si>
    <t>Telekommunikation</t>
  </si>
  <si>
    <t>62 + 63</t>
  </si>
  <si>
    <t>Informationstechnologische und Informationsdienstleistungen</t>
  </si>
  <si>
    <t>Erbringung von Finanzdienstleistungen</t>
  </si>
  <si>
    <t>Versicherungen, Rückversicherungen und Pensionskassen (ohne Sozialversicherung)</t>
  </si>
  <si>
    <t>Mit Finanz- und Versicherungsdienstleistungen verbundene Tätigkeiten</t>
  </si>
  <si>
    <t>Grundstücks- und Wohnungswesen</t>
  </si>
  <si>
    <t>Rechts- und Steuerberatung, Wirtschaftsprüfung</t>
  </si>
  <si>
    <t>Verwaltung und Führung von Unternehmen und Betrieben; Unternehmensberatung</t>
  </si>
  <si>
    <t>Architektur- und Ingenieurbüros; technische, physikalische und chemische Untersuchung</t>
  </si>
  <si>
    <t>Forschung und Entwicklung</t>
  </si>
  <si>
    <t>73 bis 75</t>
  </si>
  <si>
    <t>Sonstige freiberufliche, wissenschaftliche und technische Tätigkeiten</t>
  </si>
  <si>
    <t>77 + 79 bis 82</t>
  </si>
  <si>
    <t>Erbringung von sonstigen wirtschaftlichen Dienstleistungen</t>
  </si>
  <si>
    <t>Vermittlung und Überlassung von Arbeitskräften</t>
  </si>
  <si>
    <t>Öffentliche Verwaltung, Verteidigung; Sozialversicherung</t>
  </si>
  <si>
    <t>Erziehung und Unterricht</t>
  </si>
  <si>
    <t>Gesundheitswesen</t>
  </si>
  <si>
    <t>Heime (ohne Erholungs- und Ferienheime)</t>
  </si>
  <si>
    <t xml:space="preserve">Sozialwesen (ohne Heime)
</t>
  </si>
  <si>
    <t>90 bis 93</t>
  </si>
  <si>
    <t>Kunst, Unterhaltung und Erholung</t>
  </si>
  <si>
    <t>94 bis 96</t>
  </si>
  <si>
    <t>Erbringung von sonstigen Dienstleistungen</t>
  </si>
  <si>
    <t>Tertiärer Sektor</t>
  </si>
  <si>
    <t>Total</t>
  </si>
  <si>
    <t>Quelle: BFS (STATENT)</t>
  </si>
  <si>
    <t>NOGA-Code</t>
  </si>
  <si>
    <t>* aus Datenschutzgründen nicht einzeln ausgewiesen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</si>
  <si>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</si>
  <si>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</si>
  <si>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</si>
  <si>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</si>
  <si>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</si>
  <si>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</si>
  <si>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</si>
  <si>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</si>
  <si>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</si>
  <si>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</si>
  <si>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</si>
  <si>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</si>
  <si>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</si>
  <si>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</si>
  <si>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</si>
  <si>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</si>
  <si>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</si>
  <si>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</si>
  <si>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</si>
  <si>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</si>
  <si>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</si>
  <si>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</si>
  <si>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</si>
  <si>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</si>
  <si>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</si>
  <si>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</si>
  <si>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&lt;Zeilentitel_13&gt;</t>
  </si>
  <si>
    <t>&lt;Zeilentitel_14&gt;</t>
  </si>
  <si>
    <t>&lt;Zeilentitel_15&gt;</t>
  </si>
  <si>
    <t>&lt;Zeilentitel_16&gt;</t>
  </si>
  <si>
    <t>&lt;Zeilentitel_17&gt;</t>
  </si>
  <si>
    <t>&lt;Zeilentitel_18&gt;</t>
  </si>
  <si>
    <t>&lt;Zeilentitel_19&gt;</t>
  </si>
  <si>
    <t>&lt;Zeilentitel_20&gt;</t>
  </si>
  <si>
    <t>&lt;Zeilentitel_21&gt;</t>
  </si>
  <si>
    <t>&lt;Zeilentitel_22&gt;</t>
  </si>
  <si>
    <t>&lt;Zeilentitel_23&gt;</t>
  </si>
  <si>
    <t>&lt;Zeilentitel_24&gt;</t>
  </si>
  <si>
    <t>&lt;Zeilentitel_25&gt;</t>
  </si>
  <si>
    <t>&lt;Zeilentitel_26&gt;</t>
  </si>
  <si>
    <t>&lt;Zeilentitel_27&gt;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</si>
  <si>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</si>
  <si>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</si>
  <si>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</si>
  <si>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</si>
  <si>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</si>
  <si>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</si>
  <si>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&lt;Zeilentitel_28&gt;</t>
  </si>
  <si>
    <t>&lt;Zeilentitel_29&gt;</t>
  </si>
  <si>
    <t>&lt;Zeilentitel_30&gt;</t>
  </si>
  <si>
    <t>&lt;Zeilentitel_31&gt;</t>
  </si>
  <si>
    <t>&lt;Zeilentitel_32&gt;</t>
  </si>
  <si>
    <t>&lt;Zeilentitel_33&gt;</t>
  </si>
  <si>
    <t>&lt;Zeilentitel_34&gt;</t>
  </si>
  <si>
    <t>&lt;Zeilentitel_35&gt;</t>
  </si>
  <si>
    <t>&lt;Zeilentitel_36&gt;</t>
  </si>
  <si>
    <t>&lt;Zeilentitel_37&gt;</t>
  </si>
  <si>
    <t>&lt;Zeilentitel_38&gt;</t>
  </si>
  <si>
    <t>&lt;Zeilentitel_39&gt;</t>
  </si>
  <si>
    <t>&lt;Zeilentitel_40&gt;</t>
  </si>
  <si>
    <t>&lt;Zeilentitel_41&gt;</t>
  </si>
  <si>
    <t>&lt;Zeilentitel_42&gt;</t>
  </si>
  <si>
    <t>&lt;Zeilentitel_43&gt;</t>
  </si>
  <si>
    <t>&lt;Zeilentitel_44&gt;</t>
  </si>
  <si>
    <t>&lt;Zeilentitel_45&gt;</t>
  </si>
  <si>
    <t>&lt;Zeilentitel_46&gt;</t>
  </si>
  <si>
    <t>&lt;Zeilentitel_47&gt;</t>
  </si>
  <si>
    <t>&lt;Zeilentitel_48&gt;</t>
  </si>
  <si>
    <t>&lt;Zeilentitel_49&gt;</t>
  </si>
  <si>
    <t>&lt;Zeilentitel_50&gt;</t>
  </si>
  <si>
    <t>&lt;Zeilentitel_51&gt;</t>
  </si>
  <si>
    <t>&lt;Zeilentitel_52&gt;</t>
  </si>
  <si>
    <t>&lt;Zeilentitel_53&gt;</t>
  </si>
  <si>
    <t>&lt;Zeilentitel_54&gt;</t>
  </si>
  <si>
    <t>Funtauna: UST (STATENT)</t>
  </si>
  <si>
    <t>Fonte: UST (STATENT)</t>
  </si>
  <si>
    <t>&lt;Zeilentitel_1.1&gt;</t>
  </si>
  <si>
    <t>&lt;Zeilentitel_2.1&gt;</t>
  </si>
  <si>
    <t>&lt;Zeilentitel_3.1&gt;</t>
  </si>
  <si>
    <t>&lt;Zeilentitel_4.1&gt;</t>
  </si>
  <si>
    <t>&lt;Zeilentitel_5.1&gt;</t>
  </si>
  <si>
    <t>&lt;Zeilentitel_6.1&gt;</t>
  </si>
  <si>
    <t>&lt;Zeilentitel_7.1&gt;</t>
  </si>
  <si>
    <t>&lt;Zeilentitel_8.1&gt;</t>
  </si>
  <si>
    <t>&lt;Zeilentitel_9.1&gt;</t>
  </si>
  <si>
    <t>&lt;Zeilentitel_10.1&gt;</t>
  </si>
  <si>
    <t>&lt;Zeilentitel_11.1&gt;</t>
  </si>
  <si>
    <t>&lt;Zeilentitel_12.1&gt;</t>
  </si>
  <si>
    <t>&lt;Zeilentitel_13.1&gt;</t>
  </si>
  <si>
    <t>&lt;Zeilentitel_14.1&gt;</t>
  </si>
  <si>
    <t>&lt;Zeilentitel_15.1&gt;</t>
  </si>
  <si>
    <t>&lt;Zeilentitel_16.1&gt;</t>
  </si>
  <si>
    <t>&lt;Zeilentitel_17.1&gt;</t>
  </si>
  <si>
    <t>&lt;Zeilentitel_18.1&gt;</t>
  </si>
  <si>
    <t>&lt;Zeilentitel_19.1&gt;</t>
  </si>
  <si>
    <t>&lt;Zeilentitel_20.1&gt;</t>
  </si>
  <si>
    <t>&lt;Zeilentitel_21.1&gt;</t>
  </si>
  <si>
    <t>&lt;Zeilentitel_22.1&gt;</t>
  </si>
  <si>
    <t>&lt;Zeilentitel_23.1&gt;</t>
  </si>
  <si>
    <t>&lt;Zeilentitel_24.1&gt;</t>
  </si>
  <si>
    <t>&lt;Zeilentitel_25.1&gt;</t>
  </si>
  <si>
    <t>&lt;Zeilentitel_26.1&gt;</t>
  </si>
  <si>
    <t>&lt;Zeilentitel_27.1&gt;</t>
  </si>
  <si>
    <t>&lt;Zeilentitel_28.1&gt;</t>
  </si>
  <si>
    <t>&lt;Zeilentitel_29.1&gt;</t>
  </si>
  <si>
    <t>&lt;Zeilentitel_30.1&gt;</t>
  </si>
  <si>
    <t>&lt;Zeilentitel_31.1&gt;</t>
  </si>
  <si>
    <t>&lt;Zeilentitel_32.1&gt;</t>
  </si>
  <si>
    <t>&lt;Zeilentitel_33.1&gt;</t>
  </si>
  <si>
    <t>&lt;Zeilentitel_34.1&gt;</t>
  </si>
  <si>
    <t>&lt;Zeilentitel_35.1&gt;</t>
  </si>
  <si>
    <t>&lt;Zeilentitel_36.1&gt;</t>
  </si>
  <si>
    <t>&lt;Zeilentitel_37.1&gt;</t>
  </si>
  <si>
    <t>&lt;Zeilentitel_38.1&gt;</t>
  </si>
  <si>
    <t>&lt;Zeilentitel_39.1&gt;</t>
  </si>
  <si>
    <t>&lt;Zeilentitel_40.1&gt;</t>
  </si>
  <si>
    <t>&lt;Zeilentitel_41.1&gt;</t>
  </si>
  <si>
    <t>&lt;Zeilentitel_42.1&gt;</t>
  </si>
  <si>
    <t>&lt;Zeilentitel_43.1&gt;</t>
  </si>
  <si>
    <t>&lt;Zeilentitel_44.1&gt;</t>
  </si>
  <si>
    <t>&lt;Zeilentitel_45.1&gt;</t>
  </si>
  <si>
    <t>&lt;Zeilentitel_46.1&gt;</t>
  </si>
  <si>
    <t>&lt;Zeilentitel_47.1&gt;</t>
  </si>
  <si>
    <t>&lt;Zeilentitel_48.1&gt;</t>
  </si>
  <si>
    <t>&lt;Zeilentitel_49.1&gt;</t>
  </si>
  <si>
    <t>&lt;Zeilentitel_50.1&gt;</t>
  </si>
  <si>
    <t>&lt;Zeilentitel_51.1&gt;</t>
  </si>
  <si>
    <t>&lt;Zeilentitel_52.1&gt;</t>
  </si>
  <si>
    <t>&lt;Zeilentitel_53.1&gt;</t>
  </si>
  <si>
    <t>&lt;Zeilentitel_54.1&gt;</t>
  </si>
  <si>
    <t>Agricoltura, selvicoltura e pesca</t>
  </si>
  <si>
    <t>Attività estrattive</t>
  </si>
  <si>
    <t>Industrie alimentari e del tabacco</t>
  </si>
  <si>
    <t>Industrie tessili e confezione di articoli di abbigliamento</t>
  </si>
  <si>
    <t>Industrie del legno e della carta; stampa</t>
  </si>
  <si>
    <t>Cokeria, raffinazzione e fabbricazione di prodotti chimici</t>
  </si>
  <si>
    <t>Fabbricazione di prodotti farmaceutici</t>
  </si>
  <si>
    <t>Fabbricazione di articoli in gomma e materie plastiche</t>
  </si>
  <si>
    <t>Fabbricazione di prodotti in metallo</t>
  </si>
  <si>
    <t>Fabbricazione di computer e prodotti di elettronica; industria orologiera</t>
  </si>
  <si>
    <t>Fabbricazione di apparecchiature elettriche</t>
  </si>
  <si>
    <t>Fabbricazione di macchinari e apparecchiature</t>
  </si>
  <si>
    <t>Fabbricazione di autoveicoli</t>
  </si>
  <si>
    <t>Altre industrie manifatturiere, riparazione e installazione</t>
  </si>
  <si>
    <t>Fornitura di energia elettrica</t>
  </si>
  <si>
    <t>Raccolta, trattamento e fornitura di acqua; gestione di rifiuti</t>
  </si>
  <si>
    <t xml:space="preserve">Costruzione di edifici e ingegneria civile </t>
  </si>
  <si>
    <t>Lavori di costruzione specializzati</t>
  </si>
  <si>
    <t>Commercio e riparazione di autoveicoli e motocicli</t>
  </si>
  <si>
    <t>Commercio all'ingrosso</t>
  </si>
  <si>
    <t>Commercio al dettaglio</t>
  </si>
  <si>
    <t>Trasporto terrestre e trasporto mediante condotte</t>
  </si>
  <si>
    <t>Trasporti marittimi e trasporto aereo</t>
  </si>
  <si>
    <t>Magazzinaggio e attività di supporto ai trasporti</t>
  </si>
  <si>
    <t>Servizi postali e attività di corriere</t>
  </si>
  <si>
    <t>Servizi di alloggio</t>
  </si>
  <si>
    <t>Attività di servizi di ristorazione</t>
  </si>
  <si>
    <t>Editoria, audiovisivo e radiodiffusione</t>
  </si>
  <si>
    <t>Telecomunicazioni</t>
  </si>
  <si>
    <t>Programmazione, consulenza informatica e attività dei servizi d'informazione</t>
  </si>
  <si>
    <t>Prestazione di servizi finanziari</t>
  </si>
  <si>
    <t>Assicurazioni</t>
  </si>
  <si>
    <t>Attività ausiliarie dei servizi finanziari e delle attività assicurative</t>
  </si>
  <si>
    <t>Attività immobiliari</t>
  </si>
  <si>
    <t>Attività legali e contabilità</t>
  </si>
  <si>
    <t>Attività di sedi centrali; consulenza gestionale</t>
  </si>
  <si>
    <t>Attività degli studi di architettura e d'ingegneria</t>
  </si>
  <si>
    <t>Ricerca scientifica e sviluppo</t>
  </si>
  <si>
    <t>Altre attività professionali, scientifiche e tecniche</t>
  </si>
  <si>
    <t>Attività amministrative e di supporto</t>
  </si>
  <si>
    <t>Attività di ricerca, selezione, fornitura di personale</t>
  </si>
  <si>
    <t>Istruzione</t>
  </si>
  <si>
    <t>Attività dei servizi sanitari</t>
  </si>
  <si>
    <t>Servizi di assistenza residenziale</t>
  </si>
  <si>
    <t>Assistenza sociale non residenziale</t>
  </si>
  <si>
    <t>Arte, spettacolo e attività ricreative</t>
  </si>
  <si>
    <t>Altre attività di servizi personali</t>
  </si>
  <si>
    <t>Settore secondario</t>
  </si>
  <si>
    <t>Totale</t>
  </si>
  <si>
    <t>Settore primario</t>
  </si>
  <si>
    <t>Pubblica amministrazione, difesa; sicurezza sociale</t>
  </si>
  <si>
    <t>Settore terziario</t>
  </si>
  <si>
    <t>Denominazione</t>
  </si>
  <si>
    <t>Bezeichnung</t>
  </si>
  <si>
    <t>Agricultura, selvicultura e pestga</t>
  </si>
  <si>
    <t>Industria da minieras ed explotaziun da crappa e da terra</t>
  </si>
  <si>
    <t>Producziun da victualias e da products da giudiment, bavrondas e products da tubac</t>
  </si>
  <si>
    <t>Producziun ed elavuraziun da metal, producziun da products da metal</t>
  </si>
  <si>
    <t>Producziun d'apparats d'elavuraziun da datas, d'apparats electronics e d'uras opticas</t>
  </si>
  <si>
    <t>Ulteriura producziun da rauba, reparatura ed installaziun da maschinas e d'equipament</t>
  </si>
  <si>
    <t>Lavurs preparatorias da plazzals, installaziuns da construcziun ed ulteriurs manaschis d'amplificaziun</t>
  </si>
  <si>
    <t>Commerzi da vehichels a motor; reparatura e reparatura da vehichels a motor</t>
  </si>
  <si>
    <t>Commerzi a l'engrossa (senza commerzi cun vehichels a motor)</t>
  </si>
  <si>
    <t>Commerzi en detagl (senza commerzi cun vehichels a motor)</t>
  </si>
  <si>
    <t>Traffic terrester e transport en conducts da bischens</t>
  </si>
  <si>
    <t>La magasinaziun sco er la furniziun d'ulteriurs servetschs per il traffic</t>
  </si>
  <si>
    <t>Chasas edituras, medias audiovisualas e radiodiffusiun</t>
  </si>
  <si>
    <t>Tecnologias e servetschs d'infurmaziun</t>
  </si>
  <si>
    <t>Assicuranzas, reassicuranzas e cassas da pensiun (senza assicuranza sociala)</t>
  </si>
  <si>
    <t>Activitads colliadas cun prestaziuns da finanzas e d'assicuranza</t>
  </si>
  <si>
    <t>Cussegliaziun da dretg e da taglia, examinaziun economica</t>
  </si>
  <si>
    <t>Biros d'architectura e d'inschigners; examinaziun tecnica, fisica e chemica</t>
  </si>
  <si>
    <t>Perscrutaziun e svilup</t>
  </si>
  <si>
    <t>Autras activitads professiunalas libras, scientificas e tecnicas</t>
  </si>
  <si>
    <t>Intermediaziun e surlaschada da forzas da lavur</t>
  </si>
  <si>
    <t>Administraziun publica, defensiun; assicuranza sociala</t>
  </si>
  <si>
    <t>Educaziun ed instrucziun</t>
  </si>
  <si>
    <t xml:space="preserve">Fatgs socials (senza chasas da dimora)
</t>
  </si>
  <si>
    <t>Art, divertiment e recreaziun</t>
  </si>
  <si>
    <t>Designaziun</t>
  </si>
  <si>
    <t>Sectur primar</t>
  </si>
  <si>
    <t>Fabricaziun da textilias, vestgadira, tgirom, rauba da tgirom e chalzers</t>
  </si>
  <si>
    <t>Producziun da rauba da lain, da palpiri, da chartun e da rauba ordlonder, producziun da products da stampa</t>
  </si>
  <si>
    <t>Cocaria, elavuraziun d'ieli mineral e producziun da products chemics</t>
  </si>
  <si>
    <t>Fabricaziun da products farmaceutics</t>
  </si>
  <si>
    <t>Fabricaziun da products da gumma e da materia sintetica sco er da vaider e da vaider, cheramica, elavuraziun da crappa e terra</t>
  </si>
  <si>
    <t>Fabricaziun d'equipaments electrics</t>
  </si>
  <si>
    <t>Construcziun da maschinas</t>
  </si>
  <si>
    <t>Construcziun da vehichels</t>
  </si>
  <si>
    <t>Provediment d'energia</t>
  </si>
  <si>
    <t xml:space="preserve">Provediment d'aua; allontanament d'aua persa e da ruments ed eliminaziun da contaminaziuns da l'ambient </t>
  </si>
  <si>
    <t xml:space="preserve">Construcziun auta e bassa </t>
  </si>
  <si>
    <t>Sectur secundar</t>
  </si>
  <si>
    <t>Navigaziun ed aviatica</t>
  </si>
  <si>
    <t>Servetschs da posta, da curier e d'express</t>
  </si>
  <si>
    <t>Alloschament</t>
  </si>
  <si>
    <t>Gastronomia</t>
  </si>
  <si>
    <t>Telecommunicaziun</t>
  </si>
  <si>
    <t>Furniziun da servetschs finanzials</t>
  </si>
  <si>
    <t>Fatgs immobigliars ed abitaziuns</t>
  </si>
  <si>
    <t>Administraziun e gestiun d' interpresas e da manaschis; cussegliaziun d' interpresas</t>
  </si>
  <si>
    <t>Furniziun d'ulteriuras prestaziuns economicas</t>
  </si>
  <si>
    <t>Fatgs da sanadad</t>
  </si>
  <si>
    <t>Chasas da dimora (senza chasas da recreaziun e da vacanzas)</t>
  </si>
  <si>
    <t>Furniziun d'ulteriurs servetschs</t>
  </si>
  <si>
    <t>Sectur terziar</t>
  </si>
  <si>
    <t>Codice NOGA</t>
  </si>
  <si>
    <t>Code NOGA</t>
  </si>
  <si>
    <t>01 fin 03</t>
  </si>
  <si>
    <t>05 fin 09</t>
  </si>
  <si>
    <t>10 fin 12</t>
  </si>
  <si>
    <t>13 fin 15</t>
  </si>
  <si>
    <t>16 fin 18</t>
  </si>
  <si>
    <t>31 fin 33</t>
  </si>
  <si>
    <t>36 fin 39</t>
  </si>
  <si>
    <t>58 fin 60</t>
  </si>
  <si>
    <t>dal 01 a 03</t>
  </si>
  <si>
    <t>73 fin 75</t>
  </si>
  <si>
    <t>77 + 79 fin 82</t>
  </si>
  <si>
    <t>90 fin 93</t>
  </si>
  <si>
    <t>94 fin 96</t>
  </si>
  <si>
    <t>dal 05 al 09</t>
  </si>
  <si>
    <t>dal 10 al 12</t>
  </si>
  <si>
    <t>dal 13 al 15</t>
  </si>
  <si>
    <t>dal 16 al 18</t>
  </si>
  <si>
    <t>dal 31 al 33</t>
  </si>
  <si>
    <t>dal 36 al 39</t>
  </si>
  <si>
    <t>dal 58 al 60</t>
  </si>
  <si>
    <t>dal 73 al 75</t>
  </si>
  <si>
    <t>77 + dal 79 al 82</t>
  </si>
  <si>
    <t>dal 90 al 93</t>
  </si>
  <si>
    <t>dal 94 al 96</t>
  </si>
  <si>
    <t>* betg cumprovà individualmain per motivs da la protecziun da datas</t>
  </si>
  <si>
    <t>* non indicati individualmente per motivi di protezione dei dati</t>
  </si>
  <si>
    <t>Wirtschaftsstruktur seit 2011: Institutionelle Einheiten im Kanton Graubünden</t>
  </si>
  <si>
    <t>Structura economica dapi l'onn 2011: Unitads instituziunalas en il chantun Grischun</t>
  </si>
  <si>
    <t>Struttura economica dall' 2011: Unità istituzionali nel Cantone dei Grigioni</t>
  </si>
  <si>
    <t>Letztmals aktualisiert am: 21.08.2024</t>
  </si>
  <si>
    <t>Ultima actualisaziun: 21.08.2024</t>
  </si>
  <si>
    <t>Ulimo aggiornamento: 21.08.2024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</si>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</sst>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sz val="11"/>
      <name val="Tahoma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.5"/>
      <color rgb="FF000000"/>
      <name val="Albany AMT"/>
    </font>
    <font>
      <sz val="10"/>
      <name val="Arial"/>
      <family val="2"/>
    </font>
    <font>
      <sz val="8"/>
      <color rgb="FF000000"/>
      <name val="Segoe UI"/>
      <family val="2"/>
    </font>
    <font>
      <b/>
      <sz val="10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6" fillId="0" borderId="0"/>
  </cellStyleXfs>
  <cellXfs count="59">
    <xf numFmtId="0" fontId="0" fillId="0" borderId="0" xfId="0"/>
    <xf numFmtId="0" fontId="18" fillId="33" borderId="0" xfId="0" applyFont="1" applyFill="1"/>
    <xf numFmtId="0" fontId="18" fillId="33" borderId="0" xfId="0" applyFont="1" applyFill="1" applyBorder="1"/>
    <xf numFmtId="0" fontId="19" fillId="33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 wrapText="1"/>
    </xf>
    <xf numFmtId="0" fontId="20" fillId="33" borderId="0" xfId="0" applyFont="1" applyFill="1" applyBorder="1" applyAlignment="1">
      <alignment vertical="top"/>
    </xf>
    <xf numFmtId="0" fontId="20" fillId="33" borderId="0" xfId="0" applyFont="1" applyFill="1" applyBorder="1" applyAlignment="1">
      <alignment vertical="top" wrapText="1"/>
    </xf>
    <xf numFmtId="0" fontId="23" fillId="33" borderId="0" xfId="0" applyFont="1" applyFill="1"/>
    <xf numFmtId="0" fontId="23" fillId="33" borderId="12" xfId="0" applyFont="1" applyFill="1" applyBorder="1"/>
    <xf numFmtId="3" fontId="23" fillId="33" borderId="13" xfId="0" applyNumberFormat="1" applyFont="1" applyFill="1" applyBorder="1"/>
    <xf numFmtId="0" fontId="23" fillId="34" borderId="12" xfId="0" applyFont="1" applyFill="1" applyBorder="1"/>
    <xf numFmtId="3" fontId="23" fillId="34" borderId="12" xfId="0" applyNumberFormat="1" applyFont="1" applyFill="1" applyBorder="1"/>
    <xf numFmtId="3" fontId="23" fillId="33" borderId="12" xfId="0" applyNumberFormat="1" applyFont="1" applyFill="1" applyBorder="1"/>
    <xf numFmtId="3" fontId="23" fillId="33" borderId="14" xfId="0" applyNumberFormat="1" applyFont="1" applyFill="1" applyBorder="1"/>
    <xf numFmtId="0" fontId="24" fillId="35" borderId="15" xfId="0" applyFont="1" applyFill="1" applyBorder="1"/>
    <xf numFmtId="3" fontId="24" fillId="35" borderId="16" xfId="0" applyNumberFormat="1" applyFont="1" applyFill="1" applyBorder="1"/>
    <xf numFmtId="3" fontId="24" fillId="35" borderId="17" xfId="0" applyNumberFormat="1" applyFont="1" applyFill="1" applyBorder="1"/>
    <xf numFmtId="1" fontId="18" fillId="33" borderId="0" xfId="0" applyNumberFormat="1" applyFont="1" applyFill="1"/>
    <xf numFmtId="1" fontId="18" fillId="33" borderId="0" xfId="0" applyNumberFormat="1" applyFont="1" applyFill="1" applyBorder="1"/>
    <xf numFmtId="1" fontId="23" fillId="33" borderId="0" xfId="0" applyNumberFormat="1" applyFont="1" applyFill="1"/>
    <xf numFmtId="0" fontId="19" fillId="33" borderId="0" xfId="0" applyFont="1" applyFill="1" applyBorder="1"/>
    <xf numFmtId="0" fontId="13" fillId="36" borderId="0" xfId="0" applyFont="1" applyFill="1" applyBorder="1" applyAlignment="1">
      <alignment horizontal="left" vertical="top" wrapText="1"/>
    </xf>
    <xf numFmtId="0" fontId="1" fillId="35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6" fillId="35" borderId="0" xfId="0" applyFont="1" applyFill="1" applyBorder="1" applyAlignment="1">
      <alignment horizontal="left" vertical="top" wrapText="1"/>
    </xf>
    <xf numFmtId="0" fontId="1" fillId="35" borderId="0" xfId="0" applyFont="1" applyFill="1" applyBorder="1" applyAlignment="1" applyProtection="1">
      <alignment horizontal="left" vertical="top" wrapText="1"/>
      <protection locked="0"/>
    </xf>
    <xf numFmtId="0" fontId="27" fillId="0" borderId="0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29" fillId="35" borderId="0" xfId="0" applyFont="1" applyFill="1" applyBorder="1" applyAlignment="1">
      <alignment horizontal="left" vertical="top" wrapText="1"/>
    </xf>
    <xf numFmtId="0" fontId="14" fillId="35" borderId="0" xfId="0" applyFont="1" applyFill="1" applyBorder="1" applyAlignment="1">
      <alignment horizontal="left" vertical="top" wrapText="1"/>
    </xf>
    <xf numFmtId="0" fontId="14" fillId="37" borderId="0" xfId="0" applyFont="1" applyFill="1" applyBorder="1" applyAlignment="1">
      <alignment horizontal="left" vertical="center" wrapText="1"/>
    </xf>
    <xf numFmtId="0" fontId="1" fillId="38" borderId="0" xfId="0" applyFont="1" applyFill="1" applyBorder="1" applyAlignment="1">
      <alignment horizontal="left" vertical="top" wrapText="1"/>
    </xf>
    <xf numFmtId="0" fontId="14" fillId="38" borderId="0" xfId="0" applyFont="1" applyFill="1" applyBorder="1" applyAlignment="1">
      <alignment wrapText="1"/>
    </xf>
    <xf numFmtId="0" fontId="23" fillId="33" borderId="12" xfId="0" applyFont="1" applyFill="1" applyBorder="1" applyAlignment="1">
      <alignment horizontal="left"/>
    </xf>
    <xf numFmtId="0" fontId="23" fillId="34" borderId="12" xfId="0" applyFont="1" applyFill="1" applyBorder="1" applyAlignment="1">
      <alignment horizontal="left"/>
    </xf>
    <xf numFmtId="0" fontId="24" fillId="35" borderId="15" xfId="0" applyFont="1" applyFill="1" applyBorder="1" applyAlignment="1">
      <alignment horizontal="left"/>
    </xf>
    <xf numFmtId="0" fontId="22" fillId="33" borderId="10" xfId="0" applyFont="1" applyFill="1" applyBorder="1" applyAlignment="1">
      <alignment wrapText="1"/>
    </xf>
    <xf numFmtId="0" fontId="23" fillId="33" borderId="0" xfId="0" applyFont="1" applyFill="1" applyAlignment="1">
      <alignment wrapText="1"/>
    </xf>
    <xf numFmtId="0" fontId="22" fillId="0" borderId="11" xfId="0" applyFont="1" applyFill="1" applyBorder="1" applyAlignment="1">
      <alignment wrapText="1"/>
    </xf>
    <xf numFmtId="3" fontId="23" fillId="34" borderId="0" xfId="0" applyNumberFormat="1" applyFont="1" applyFill="1" applyBorder="1"/>
    <xf numFmtId="0" fontId="21" fillId="33" borderId="0" xfId="0" applyFont="1" applyFill="1" applyBorder="1"/>
    <xf numFmtId="1" fontId="22" fillId="0" borderId="10" xfId="0" applyNumberFormat="1" applyFont="1" applyFill="1" applyBorder="1" applyAlignment="1" applyProtection="1">
      <alignment horizontal="right" wrapText="1"/>
      <protection locked="0"/>
    </xf>
    <xf numFmtId="0" fontId="22" fillId="33" borderId="18" xfId="0" applyFont="1" applyFill="1" applyBorder="1" applyAlignment="1">
      <alignment horizontal="left" wrapText="1"/>
    </xf>
    <xf numFmtId="0" fontId="22" fillId="0" borderId="19" xfId="0" applyFont="1" applyFill="1" applyBorder="1" applyAlignment="1">
      <alignment wrapText="1"/>
    </xf>
    <xf numFmtId="3" fontId="23" fillId="33" borderId="20" xfId="0" applyNumberFormat="1" applyFont="1" applyFill="1" applyBorder="1"/>
    <xf numFmtId="3" fontId="23" fillId="34" borderId="20" xfId="0" applyNumberFormat="1" applyFont="1" applyFill="1" applyBorder="1"/>
    <xf numFmtId="3" fontId="24" fillId="35" borderId="21" xfId="0" applyNumberFormat="1" applyFont="1" applyFill="1" applyBorder="1"/>
    <xf numFmtId="0" fontId="22" fillId="0" borderId="22" xfId="0" applyFont="1" applyFill="1" applyBorder="1" applyAlignment="1">
      <alignment wrapText="1"/>
    </xf>
    <xf numFmtId="3" fontId="23" fillId="33" borderId="0" xfId="0" applyNumberFormat="1" applyFont="1" applyFill="1" applyBorder="1"/>
    <xf numFmtId="3" fontId="24" fillId="35" borderId="23" xfId="0" applyNumberFormat="1" applyFont="1" applyFill="1" applyBorder="1"/>
    <xf numFmtId="0" fontId="22" fillId="0" borderId="24" xfId="0" applyFont="1" applyFill="1" applyBorder="1" applyAlignment="1">
      <alignment wrapText="1"/>
    </xf>
    <xf numFmtId="3" fontId="23" fillId="33" borderId="25" xfId="0" applyNumberFormat="1" applyFont="1" applyFill="1" applyBorder="1"/>
    <xf numFmtId="3" fontId="23" fillId="34" borderId="25" xfId="0" applyNumberFormat="1" applyFont="1" applyFill="1" applyBorder="1"/>
    <xf numFmtId="3" fontId="24" fillId="35" borderId="26" xfId="0" applyNumberFormat="1" applyFont="1" applyFill="1" applyBorder="1"/>
    <xf numFmtId="3" fontId="18" fillId="33" borderId="0" xfId="0" applyNumberFormat="1" applyFont="1" applyFill="1" applyBorder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 customBuiltin="1"/>
    <cellStyle name="Standard 2" xfId="42" xr:uid="{00000000-0005-0000-0000-000022000000}"/>
    <cellStyle name="Standard 3" xfId="43" xr:uid="{00000000-0005-0000-0000-000023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4035425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1</xdr:col>
      <xdr:colOff>4057650</xdr:colOff>
      <xdr:row>0</xdr:row>
      <xdr:rowOff>19050</xdr:rowOff>
    </xdr:from>
    <xdr:to>
      <xdr:col>1</xdr:col>
      <xdr:colOff>6458564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abSelected="1" zoomScaleNormal="100" workbookViewId="0"/>
  </sheetViews>
  <sheetFormatPr baseColWidth="10" defaultRowHeight="14.25"/>
  <cols>
    <col min="1" max="1" width="14" style="7" customWidth="1"/>
    <col min="2" max="2" width="118.5703125" style="7" bestFit="1" customWidth="1"/>
    <col min="3" max="3" width="1.7109375" style="7" customWidth="1"/>
    <col min="4" max="15" width="10.140625" style="7" customWidth="1"/>
    <col min="16" max="16" width="10.140625" style="19" customWidth="1"/>
    <col min="17" max="234" width="11.42578125" style="7"/>
    <col min="235" max="235" width="14" style="7" customWidth="1"/>
    <col min="236" max="236" width="118.5703125" style="7" bestFit="1" customWidth="1"/>
    <col min="237" max="237" width="13.5703125" style="7" bestFit="1" customWidth="1"/>
    <col min="238" max="239" width="13.7109375" style="7" bestFit="1" customWidth="1"/>
    <col min="240" max="240" width="18.140625" style="7" bestFit="1" customWidth="1"/>
    <col min="241" max="241" width="5.140625" style="7" customWidth="1"/>
    <col min="242" max="242" width="13.5703125" style="7" bestFit="1" customWidth="1"/>
    <col min="243" max="244" width="13.7109375" style="7" bestFit="1" customWidth="1"/>
    <col min="245" max="245" width="18.140625" style="7" bestFit="1" customWidth="1"/>
    <col min="246" max="246" width="6" style="7" customWidth="1"/>
    <col min="247" max="247" width="13.5703125" style="7" bestFit="1" customWidth="1"/>
    <col min="248" max="249" width="13.7109375" style="7" bestFit="1" customWidth="1"/>
    <col min="250" max="250" width="18.140625" style="7" bestFit="1" customWidth="1"/>
    <col min="251" max="256" width="6.7109375" style="7" customWidth="1"/>
    <col min="257" max="490" width="11.42578125" style="7"/>
    <col min="491" max="491" width="14" style="7" customWidth="1"/>
    <col min="492" max="492" width="118.5703125" style="7" bestFit="1" customWidth="1"/>
    <col min="493" max="493" width="13.5703125" style="7" bestFit="1" customWidth="1"/>
    <col min="494" max="495" width="13.7109375" style="7" bestFit="1" customWidth="1"/>
    <col min="496" max="496" width="18.140625" style="7" bestFit="1" customWidth="1"/>
    <col min="497" max="497" width="5.140625" style="7" customWidth="1"/>
    <col min="498" max="498" width="13.5703125" style="7" bestFit="1" customWidth="1"/>
    <col min="499" max="500" width="13.7109375" style="7" bestFit="1" customWidth="1"/>
    <col min="501" max="501" width="18.140625" style="7" bestFit="1" customWidth="1"/>
    <col min="502" max="502" width="6" style="7" customWidth="1"/>
    <col min="503" max="503" width="13.5703125" style="7" bestFit="1" customWidth="1"/>
    <col min="504" max="505" width="13.7109375" style="7" bestFit="1" customWidth="1"/>
    <col min="506" max="506" width="18.140625" style="7" bestFit="1" customWidth="1"/>
    <col min="507" max="512" width="6.7109375" style="7" customWidth="1"/>
    <col min="513" max="746" width="11.42578125" style="7"/>
    <col min="747" max="747" width="14" style="7" customWidth="1"/>
    <col min="748" max="748" width="118.5703125" style="7" bestFit="1" customWidth="1"/>
    <col min="749" max="749" width="13.5703125" style="7" bestFit="1" customWidth="1"/>
    <col min="750" max="751" width="13.7109375" style="7" bestFit="1" customWidth="1"/>
    <col min="752" max="752" width="18.140625" style="7" bestFit="1" customWidth="1"/>
    <col min="753" max="753" width="5.140625" style="7" customWidth="1"/>
    <col min="754" max="754" width="13.5703125" style="7" bestFit="1" customWidth="1"/>
    <col min="755" max="756" width="13.7109375" style="7" bestFit="1" customWidth="1"/>
    <col min="757" max="757" width="18.140625" style="7" bestFit="1" customWidth="1"/>
    <col min="758" max="758" width="6" style="7" customWidth="1"/>
    <col min="759" max="759" width="13.5703125" style="7" bestFit="1" customWidth="1"/>
    <col min="760" max="761" width="13.7109375" style="7" bestFit="1" customWidth="1"/>
    <col min="762" max="762" width="18.140625" style="7" bestFit="1" customWidth="1"/>
    <col min="763" max="768" width="6.7109375" style="7" customWidth="1"/>
    <col min="769" max="1002" width="11.42578125" style="7"/>
    <col min="1003" max="1003" width="14" style="7" customWidth="1"/>
    <col min="1004" max="1004" width="118.5703125" style="7" bestFit="1" customWidth="1"/>
    <col min="1005" max="1005" width="13.5703125" style="7" bestFit="1" customWidth="1"/>
    <col min="1006" max="1007" width="13.7109375" style="7" bestFit="1" customWidth="1"/>
    <col min="1008" max="1008" width="18.140625" style="7" bestFit="1" customWidth="1"/>
    <col min="1009" max="1009" width="5.140625" style="7" customWidth="1"/>
    <col min="1010" max="1010" width="13.5703125" style="7" bestFit="1" customWidth="1"/>
    <col min="1011" max="1012" width="13.7109375" style="7" bestFit="1" customWidth="1"/>
    <col min="1013" max="1013" width="18.140625" style="7" bestFit="1" customWidth="1"/>
    <col min="1014" max="1014" width="6" style="7" customWidth="1"/>
    <col min="1015" max="1015" width="13.5703125" style="7" bestFit="1" customWidth="1"/>
    <col min="1016" max="1017" width="13.7109375" style="7" bestFit="1" customWidth="1"/>
    <col min="1018" max="1018" width="18.140625" style="7" bestFit="1" customWidth="1"/>
    <col min="1019" max="1024" width="6.7109375" style="7" customWidth="1"/>
    <col min="1025" max="1258" width="11.42578125" style="7"/>
    <col min="1259" max="1259" width="14" style="7" customWidth="1"/>
    <col min="1260" max="1260" width="118.5703125" style="7" bestFit="1" customWidth="1"/>
    <col min="1261" max="1261" width="13.5703125" style="7" bestFit="1" customWidth="1"/>
    <col min="1262" max="1263" width="13.7109375" style="7" bestFit="1" customWidth="1"/>
    <col min="1264" max="1264" width="18.140625" style="7" bestFit="1" customWidth="1"/>
    <col min="1265" max="1265" width="5.140625" style="7" customWidth="1"/>
    <col min="1266" max="1266" width="13.5703125" style="7" bestFit="1" customWidth="1"/>
    <col min="1267" max="1268" width="13.7109375" style="7" bestFit="1" customWidth="1"/>
    <col min="1269" max="1269" width="18.140625" style="7" bestFit="1" customWidth="1"/>
    <col min="1270" max="1270" width="6" style="7" customWidth="1"/>
    <col min="1271" max="1271" width="13.5703125" style="7" bestFit="1" customWidth="1"/>
    <col min="1272" max="1273" width="13.7109375" style="7" bestFit="1" customWidth="1"/>
    <col min="1274" max="1274" width="18.140625" style="7" bestFit="1" customWidth="1"/>
    <col min="1275" max="1280" width="6.7109375" style="7" customWidth="1"/>
    <col min="1281" max="1514" width="11.42578125" style="7"/>
    <col min="1515" max="1515" width="14" style="7" customWidth="1"/>
    <col min="1516" max="1516" width="118.5703125" style="7" bestFit="1" customWidth="1"/>
    <col min="1517" max="1517" width="13.5703125" style="7" bestFit="1" customWidth="1"/>
    <col min="1518" max="1519" width="13.7109375" style="7" bestFit="1" customWidth="1"/>
    <col min="1520" max="1520" width="18.140625" style="7" bestFit="1" customWidth="1"/>
    <col min="1521" max="1521" width="5.140625" style="7" customWidth="1"/>
    <col min="1522" max="1522" width="13.5703125" style="7" bestFit="1" customWidth="1"/>
    <col min="1523" max="1524" width="13.7109375" style="7" bestFit="1" customWidth="1"/>
    <col min="1525" max="1525" width="18.140625" style="7" bestFit="1" customWidth="1"/>
    <col min="1526" max="1526" width="6" style="7" customWidth="1"/>
    <col min="1527" max="1527" width="13.5703125" style="7" bestFit="1" customWidth="1"/>
    <col min="1528" max="1529" width="13.7109375" style="7" bestFit="1" customWidth="1"/>
    <col min="1530" max="1530" width="18.140625" style="7" bestFit="1" customWidth="1"/>
    <col min="1531" max="1536" width="6.7109375" style="7" customWidth="1"/>
    <col min="1537" max="1770" width="11.42578125" style="7"/>
    <col min="1771" max="1771" width="14" style="7" customWidth="1"/>
    <col min="1772" max="1772" width="118.5703125" style="7" bestFit="1" customWidth="1"/>
    <col min="1773" max="1773" width="13.5703125" style="7" bestFit="1" customWidth="1"/>
    <col min="1774" max="1775" width="13.7109375" style="7" bestFit="1" customWidth="1"/>
    <col min="1776" max="1776" width="18.140625" style="7" bestFit="1" customWidth="1"/>
    <col min="1777" max="1777" width="5.140625" style="7" customWidth="1"/>
    <col min="1778" max="1778" width="13.5703125" style="7" bestFit="1" customWidth="1"/>
    <col min="1779" max="1780" width="13.7109375" style="7" bestFit="1" customWidth="1"/>
    <col min="1781" max="1781" width="18.140625" style="7" bestFit="1" customWidth="1"/>
    <col min="1782" max="1782" width="6" style="7" customWidth="1"/>
    <col min="1783" max="1783" width="13.5703125" style="7" bestFit="1" customWidth="1"/>
    <col min="1784" max="1785" width="13.7109375" style="7" bestFit="1" customWidth="1"/>
    <col min="1786" max="1786" width="18.140625" style="7" bestFit="1" customWidth="1"/>
    <col min="1787" max="1792" width="6.7109375" style="7" customWidth="1"/>
    <col min="1793" max="2026" width="11.42578125" style="7"/>
    <col min="2027" max="2027" width="14" style="7" customWidth="1"/>
    <col min="2028" max="2028" width="118.5703125" style="7" bestFit="1" customWidth="1"/>
    <col min="2029" max="2029" width="13.5703125" style="7" bestFit="1" customWidth="1"/>
    <col min="2030" max="2031" width="13.7109375" style="7" bestFit="1" customWidth="1"/>
    <col min="2032" max="2032" width="18.140625" style="7" bestFit="1" customWidth="1"/>
    <col min="2033" max="2033" width="5.140625" style="7" customWidth="1"/>
    <col min="2034" max="2034" width="13.5703125" style="7" bestFit="1" customWidth="1"/>
    <col min="2035" max="2036" width="13.7109375" style="7" bestFit="1" customWidth="1"/>
    <col min="2037" max="2037" width="18.140625" style="7" bestFit="1" customWidth="1"/>
    <col min="2038" max="2038" width="6" style="7" customWidth="1"/>
    <col min="2039" max="2039" width="13.5703125" style="7" bestFit="1" customWidth="1"/>
    <col min="2040" max="2041" width="13.7109375" style="7" bestFit="1" customWidth="1"/>
    <col min="2042" max="2042" width="18.140625" style="7" bestFit="1" customWidth="1"/>
    <col min="2043" max="2048" width="6.7109375" style="7" customWidth="1"/>
    <col min="2049" max="2282" width="11.42578125" style="7"/>
    <col min="2283" max="2283" width="14" style="7" customWidth="1"/>
    <col min="2284" max="2284" width="118.5703125" style="7" bestFit="1" customWidth="1"/>
    <col min="2285" max="2285" width="13.5703125" style="7" bestFit="1" customWidth="1"/>
    <col min="2286" max="2287" width="13.7109375" style="7" bestFit="1" customWidth="1"/>
    <col min="2288" max="2288" width="18.140625" style="7" bestFit="1" customWidth="1"/>
    <col min="2289" max="2289" width="5.140625" style="7" customWidth="1"/>
    <col min="2290" max="2290" width="13.5703125" style="7" bestFit="1" customWidth="1"/>
    <col min="2291" max="2292" width="13.7109375" style="7" bestFit="1" customWidth="1"/>
    <col min="2293" max="2293" width="18.140625" style="7" bestFit="1" customWidth="1"/>
    <col min="2294" max="2294" width="6" style="7" customWidth="1"/>
    <col min="2295" max="2295" width="13.5703125" style="7" bestFit="1" customWidth="1"/>
    <col min="2296" max="2297" width="13.7109375" style="7" bestFit="1" customWidth="1"/>
    <col min="2298" max="2298" width="18.140625" style="7" bestFit="1" customWidth="1"/>
    <col min="2299" max="2304" width="6.7109375" style="7" customWidth="1"/>
    <col min="2305" max="2538" width="11.42578125" style="7"/>
    <col min="2539" max="2539" width="14" style="7" customWidth="1"/>
    <col min="2540" max="2540" width="118.5703125" style="7" bestFit="1" customWidth="1"/>
    <col min="2541" max="2541" width="13.5703125" style="7" bestFit="1" customWidth="1"/>
    <col min="2542" max="2543" width="13.7109375" style="7" bestFit="1" customWidth="1"/>
    <col min="2544" max="2544" width="18.140625" style="7" bestFit="1" customWidth="1"/>
    <col min="2545" max="2545" width="5.140625" style="7" customWidth="1"/>
    <col min="2546" max="2546" width="13.5703125" style="7" bestFit="1" customWidth="1"/>
    <col min="2547" max="2548" width="13.7109375" style="7" bestFit="1" customWidth="1"/>
    <col min="2549" max="2549" width="18.140625" style="7" bestFit="1" customWidth="1"/>
    <col min="2550" max="2550" width="6" style="7" customWidth="1"/>
    <col min="2551" max="2551" width="13.5703125" style="7" bestFit="1" customWidth="1"/>
    <col min="2552" max="2553" width="13.7109375" style="7" bestFit="1" customWidth="1"/>
    <col min="2554" max="2554" width="18.140625" style="7" bestFit="1" customWidth="1"/>
    <col min="2555" max="2560" width="6.7109375" style="7" customWidth="1"/>
    <col min="2561" max="2794" width="11.42578125" style="7"/>
    <col min="2795" max="2795" width="14" style="7" customWidth="1"/>
    <col min="2796" max="2796" width="118.5703125" style="7" bestFit="1" customWidth="1"/>
    <col min="2797" max="2797" width="13.5703125" style="7" bestFit="1" customWidth="1"/>
    <col min="2798" max="2799" width="13.7109375" style="7" bestFit="1" customWidth="1"/>
    <col min="2800" max="2800" width="18.140625" style="7" bestFit="1" customWidth="1"/>
    <col min="2801" max="2801" width="5.140625" style="7" customWidth="1"/>
    <col min="2802" max="2802" width="13.5703125" style="7" bestFit="1" customWidth="1"/>
    <col min="2803" max="2804" width="13.7109375" style="7" bestFit="1" customWidth="1"/>
    <col min="2805" max="2805" width="18.140625" style="7" bestFit="1" customWidth="1"/>
    <col min="2806" max="2806" width="6" style="7" customWidth="1"/>
    <col min="2807" max="2807" width="13.5703125" style="7" bestFit="1" customWidth="1"/>
    <col min="2808" max="2809" width="13.7109375" style="7" bestFit="1" customWidth="1"/>
    <col min="2810" max="2810" width="18.140625" style="7" bestFit="1" customWidth="1"/>
    <col min="2811" max="2816" width="6.7109375" style="7" customWidth="1"/>
    <col min="2817" max="3050" width="11.42578125" style="7"/>
    <col min="3051" max="3051" width="14" style="7" customWidth="1"/>
    <col min="3052" max="3052" width="118.5703125" style="7" bestFit="1" customWidth="1"/>
    <col min="3053" max="3053" width="13.5703125" style="7" bestFit="1" customWidth="1"/>
    <col min="3054" max="3055" width="13.7109375" style="7" bestFit="1" customWidth="1"/>
    <col min="3056" max="3056" width="18.140625" style="7" bestFit="1" customWidth="1"/>
    <col min="3057" max="3057" width="5.140625" style="7" customWidth="1"/>
    <col min="3058" max="3058" width="13.5703125" style="7" bestFit="1" customWidth="1"/>
    <col min="3059" max="3060" width="13.7109375" style="7" bestFit="1" customWidth="1"/>
    <col min="3061" max="3061" width="18.140625" style="7" bestFit="1" customWidth="1"/>
    <col min="3062" max="3062" width="6" style="7" customWidth="1"/>
    <col min="3063" max="3063" width="13.5703125" style="7" bestFit="1" customWidth="1"/>
    <col min="3064" max="3065" width="13.7109375" style="7" bestFit="1" customWidth="1"/>
    <col min="3066" max="3066" width="18.140625" style="7" bestFit="1" customWidth="1"/>
    <col min="3067" max="3072" width="6.7109375" style="7" customWidth="1"/>
    <col min="3073" max="3306" width="11.42578125" style="7"/>
    <col min="3307" max="3307" width="14" style="7" customWidth="1"/>
    <col min="3308" max="3308" width="118.5703125" style="7" bestFit="1" customWidth="1"/>
    <col min="3309" max="3309" width="13.5703125" style="7" bestFit="1" customWidth="1"/>
    <col min="3310" max="3311" width="13.7109375" style="7" bestFit="1" customWidth="1"/>
    <col min="3312" max="3312" width="18.140625" style="7" bestFit="1" customWidth="1"/>
    <col min="3313" max="3313" width="5.140625" style="7" customWidth="1"/>
    <col min="3314" max="3314" width="13.5703125" style="7" bestFit="1" customWidth="1"/>
    <col min="3315" max="3316" width="13.7109375" style="7" bestFit="1" customWidth="1"/>
    <col min="3317" max="3317" width="18.140625" style="7" bestFit="1" customWidth="1"/>
    <col min="3318" max="3318" width="6" style="7" customWidth="1"/>
    <col min="3319" max="3319" width="13.5703125" style="7" bestFit="1" customWidth="1"/>
    <col min="3320" max="3321" width="13.7109375" style="7" bestFit="1" customWidth="1"/>
    <col min="3322" max="3322" width="18.140625" style="7" bestFit="1" customWidth="1"/>
    <col min="3323" max="3328" width="6.7109375" style="7" customWidth="1"/>
    <col min="3329" max="3562" width="11.42578125" style="7"/>
    <col min="3563" max="3563" width="14" style="7" customWidth="1"/>
    <col min="3564" max="3564" width="118.5703125" style="7" bestFit="1" customWidth="1"/>
    <col min="3565" max="3565" width="13.5703125" style="7" bestFit="1" customWidth="1"/>
    <col min="3566" max="3567" width="13.7109375" style="7" bestFit="1" customWidth="1"/>
    <col min="3568" max="3568" width="18.140625" style="7" bestFit="1" customWidth="1"/>
    <col min="3569" max="3569" width="5.140625" style="7" customWidth="1"/>
    <col min="3570" max="3570" width="13.5703125" style="7" bestFit="1" customWidth="1"/>
    <col min="3571" max="3572" width="13.7109375" style="7" bestFit="1" customWidth="1"/>
    <col min="3573" max="3573" width="18.140625" style="7" bestFit="1" customWidth="1"/>
    <col min="3574" max="3574" width="6" style="7" customWidth="1"/>
    <col min="3575" max="3575" width="13.5703125" style="7" bestFit="1" customWidth="1"/>
    <col min="3576" max="3577" width="13.7109375" style="7" bestFit="1" customWidth="1"/>
    <col min="3578" max="3578" width="18.140625" style="7" bestFit="1" customWidth="1"/>
    <col min="3579" max="3584" width="6.7109375" style="7" customWidth="1"/>
    <col min="3585" max="3818" width="11.42578125" style="7"/>
    <col min="3819" max="3819" width="14" style="7" customWidth="1"/>
    <col min="3820" max="3820" width="118.5703125" style="7" bestFit="1" customWidth="1"/>
    <col min="3821" max="3821" width="13.5703125" style="7" bestFit="1" customWidth="1"/>
    <col min="3822" max="3823" width="13.7109375" style="7" bestFit="1" customWidth="1"/>
    <col min="3824" max="3824" width="18.140625" style="7" bestFit="1" customWidth="1"/>
    <col min="3825" max="3825" width="5.140625" style="7" customWidth="1"/>
    <col min="3826" max="3826" width="13.5703125" style="7" bestFit="1" customWidth="1"/>
    <col min="3827" max="3828" width="13.7109375" style="7" bestFit="1" customWidth="1"/>
    <col min="3829" max="3829" width="18.140625" style="7" bestFit="1" customWidth="1"/>
    <col min="3830" max="3830" width="6" style="7" customWidth="1"/>
    <col min="3831" max="3831" width="13.5703125" style="7" bestFit="1" customWidth="1"/>
    <col min="3832" max="3833" width="13.7109375" style="7" bestFit="1" customWidth="1"/>
    <col min="3834" max="3834" width="18.140625" style="7" bestFit="1" customWidth="1"/>
    <col min="3835" max="3840" width="6.7109375" style="7" customWidth="1"/>
    <col min="3841" max="4074" width="11.42578125" style="7"/>
    <col min="4075" max="4075" width="14" style="7" customWidth="1"/>
    <col min="4076" max="4076" width="118.5703125" style="7" bestFit="1" customWidth="1"/>
    <col min="4077" max="4077" width="13.5703125" style="7" bestFit="1" customWidth="1"/>
    <col min="4078" max="4079" width="13.7109375" style="7" bestFit="1" customWidth="1"/>
    <col min="4080" max="4080" width="18.140625" style="7" bestFit="1" customWidth="1"/>
    <col min="4081" max="4081" width="5.140625" style="7" customWidth="1"/>
    <col min="4082" max="4082" width="13.5703125" style="7" bestFit="1" customWidth="1"/>
    <col min="4083" max="4084" width="13.7109375" style="7" bestFit="1" customWidth="1"/>
    <col min="4085" max="4085" width="18.140625" style="7" bestFit="1" customWidth="1"/>
    <col min="4086" max="4086" width="6" style="7" customWidth="1"/>
    <col min="4087" max="4087" width="13.5703125" style="7" bestFit="1" customWidth="1"/>
    <col min="4088" max="4089" width="13.7109375" style="7" bestFit="1" customWidth="1"/>
    <col min="4090" max="4090" width="18.140625" style="7" bestFit="1" customWidth="1"/>
    <col min="4091" max="4096" width="6.7109375" style="7" customWidth="1"/>
    <col min="4097" max="4330" width="11.42578125" style="7"/>
    <col min="4331" max="4331" width="14" style="7" customWidth="1"/>
    <col min="4332" max="4332" width="118.5703125" style="7" bestFit="1" customWidth="1"/>
    <col min="4333" max="4333" width="13.5703125" style="7" bestFit="1" customWidth="1"/>
    <col min="4334" max="4335" width="13.7109375" style="7" bestFit="1" customWidth="1"/>
    <col min="4336" max="4336" width="18.140625" style="7" bestFit="1" customWidth="1"/>
    <col min="4337" max="4337" width="5.140625" style="7" customWidth="1"/>
    <col min="4338" max="4338" width="13.5703125" style="7" bestFit="1" customWidth="1"/>
    <col min="4339" max="4340" width="13.7109375" style="7" bestFit="1" customWidth="1"/>
    <col min="4341" max="4341" width="18.140625" style="7" bestFit="1" customWidth="1"/>
    <col min="4342" max="4342" width="6" style="7" customWidth="1"/>
    <col min="4343" max="4343" width="13.5703125" style="7" bestFit="1" customWidth="1"/>
    <col min="4344" max="4345" width="13.7109375" style="7" bestFit="1" customWidth="1"/>
    <col min="4346" max="4346" width="18.140625" style="7" bestFit="1" customWidth="1"/>
    <col min="4347" max="4352" width="6.7109375" style="7" customWidth="1"/>
    <col min="4353" max="4586" width="11.42578125" style="7"/>
    <col min="4587" max="4587" width="14" style="7" customWidth="1"/>
    <col min="4588" max="4588" width="118.5703125" style="7" bestFit="1" customWidth="1"/>
    <col min="4589" max="4589" width="13.5703125" style="7" bestFit="1" customWidth="1"/>
    <col min="4590" max="4591" width="13.7109375" style="7" bestFit="1" customWidth="1"/>
    <col min="4592" max="4592" width="18.140625" style="7" bestFit="1" customWidth="1"/>
    <col min="4593" max="4593" width="5.140625" style="7" customWidth="1"/>
    <col min="4594" max="4594" width="13.5703125" style="7" bestFit="1" customWidth="1"/>
    <col min="4595" max="4596" width="13.7109375" style="7" bestFit="1" customWidth="1"/>
    <col min="4597" max="4597" width="18.140625" style="7" bestFit="1" customWidth="1"/>
    <col min="4598" max="4598" width="6" style="7" customWidth="1"/>
    <col min="4599" max="4599" width="13.5703125" style="7" bestFit="1" customWidth="1"/>
    <col min="4600" max="4601" width="13.7109375" style="7" bestFit="1" customWidth="1"/>
    <col min="4602" max="4602" width="18.140625" style="7" bestFit="1" customWidth="1"/>
    <col min="4603" max="4608" width="6.7109375" style="7" customWidth="1"/>
    <col min="4609" max="4842" width="11.42578125" style="7"/>
    <col min="4843" max="4843" width="14" style="7" customWidth="1"/>
    <col min="4844" max="4844" width="118.5703125" style="7" bestFit="1" customWidth="1"/>
    <col min="4845" max="4845" width="13.5703125" style="7" bestFit="1" customWidth="1"/>
    <col min="4846" max="4847" width="13.7109375" style="7" bestFit="1" customWidth="1"/>
    <col min="4848" max="4848" width="18.140625" style="7" bestFit="1" customWidth="1"/>
    <col min="4849" max="4849" width="5.140625" style="7" customWidth="1"/>
    <col min="4850" max="4850" width="13.5703125" style="7" bestFit="1" customWidth="1"/>
    <col min="4851" max="4852" width="13.7109375" style="7" bestFit="1" customWidth="1"/>
    <col min="4853" max="4853" width="18.140625" style="7" bestFit="1" customWidth="1"/>
    <col min="4854" max="4854" width="6" style="7" customWidth="1"/>
    <col min="4855" max="4855" width="13.5703125" style="7" bestFit="1" customWidth="1"/>
    <col min="4856" max="4857" width="13.7109375" style="7" bestFit="1" customWidth="1"/>
    <col min="4858" max="4858" width="18.140625" style="7" bestFit="1" customWidth="1"/>
    <col min="4859" max="4864" width="6.7109375" style="7" customWidth="1"/>
    <col min="4865" max="5098" width="11.42578125" style="7"/>
    <col min="5099" max="5099" width="14" style="7" customWidth="1"/>
    <col min="5100" max="5100" width="118.5703125" style="7" bestFit="1" customWidth="1"/>
    <col min="5101" max="5101" width="13.5703125" style="7" bestFit="1" customWidth="1"/>
    <col min="5102" max="5103" width="13.7109375" style="7" bestFit="1" customWidth="1"/>
    <col min="5104" max="5104" width="18.140625" style="7" bestFit="1" customWidth="1"/>
    <col min="5105" max="5105" width="5.140625" style="7" customWidth="1"/>
    <col min="5106" max="5106" width="13.5703125" style="7" bestFit="1" customWidth="1"/>
    <col min="5107" max="5108" width="13.7109375" style="7" bestFit="1" customWidth="1"/>
    <col min="5109" max="5109" width="18.140625" style="7" bestFit="1" customWidth="1"/>
    <col min="5110" max="5110" width="6" style="7" customWidth="1"/>
    <col min="5111" max="5111" width="13.5703125" style="7" bestFit="1" customWidth="1"/>
    <col min="5112" max="5113" width="13.7109375" style="7" bestFit="1" customWidth="1"/>
    <col min="5114" max="5114" width="18.140625" style="7" bestFit="1" customWidth="1"/>
    <col min="5115" max="5120" width="6.7109375" style="7" customWidth="1"/>
    <col min="5121" max="5354" width="11.42578125" style="7"/>
    <col min="5355" max="5355" width="14" style="7" customWidth="1"/>
    <col min="5356" max="5356" width="118.5703125" style="7" bestFit="1" customWidth="1"/>
    <col min="5357" max="5357" width="13.5703125" style="7" bestFit="1" customWidth="1"/>
    <col min="5358" max="5359" width="13.7109375" style="7" bestFit="1" customWidth="1"/>
    <col min="5360" max="5360" width="18.140625" style="7" bestFit="1" customWidth="1"/>
    <col min="5361" max="5361" width="5.140625" style="7" customWidth="1"/>
    <col min="5362" max="5362" width="13.5703125" style="7" bestFit="1" customWidth="1"/>
    <col min="5363" max="5364" width="13.7109375" style="7" bestFit="1" customWidth="1"/>
    <col min="5365" max="5365" width="18.140625" style="7" bestFit="1" customWidth="1"/>
    <col min="5366" max="5366" width="6" style="7" customWidth="1"/>
    <col min="5367" max="5367" width="13.5703125" style="7" bestFit="1" customWidth="1"/>
    <col min="5368" max="5369" width="13.7109375" style="7" bestFit="1" customWidth="1"/>
    <col min="5370" max="5370" width="18.140625" style="7" bestFit="1" customWidth="1"/>
    <col min="5371" max="5376" width="6.7109375" style="7" customWidth="1"/>
    <col min="5377" max="5610" width="11.42578125" style="7"/>
    <col min="5611" max="5611" width="14" style="7" customWidth="1"/>
    <col min="5612" max="5612" width="118.5703125" style="7" bestFit="1" customWidth="1"/>
    <col min="5613" max="5613" width="13.5703125" style="7" bestFit="1" customWidth="1"/>
    <col min="5614" max="5615" width="13.7109375" style="7" bestFit="1" customWidth="1"/>
    <col min="5616" max="5616" width="18.140625" style="7" bestFit="1" customWidth="1"/>
    <col min="5617" max="5617" width="5.140625" style="7" customWidth="1"/>
    <col min="5618" max="5618" width="13.5703125" style="7" bestFit="1" customWidth="1"/>
    <col min="5619" max="5620" width="13.7109375" style="7" bestFit="1" customWidth="1"/>
    <col min="5621" max="5621" width="18.140625" style="7" bestFit="1" customWidth="1"/>
    <col min="5622" max="5622" width="6" style="7" customWidth="1"/>
    <col min="5623" max="5623" width="13.5703125" style="7" bestFit="1" customWidth="1"/>
    <col min="5624" max="5625" width="13.7109375" style="7" bestFit="1" customWidth="1"/>
    <col min="5626" max="5626" width="18.140625" style="7" bestFit="1" customWidth="1"/>
    <col min="5627" max="5632" width="6.7109375" style="7" customWidth="1"/>
    <col min="5633" max="5866" width="11.42578125" style="7"/>
    <col min="5867" max="5867" width="14" style="7" customWidth="1"/>
    <col min="5868" max="5868" width="118.5703125" style="7" bestFit="1" customWidth="1"/>
    <col min="5869" max="5869" width="13.5703125" style="7" bestFit="1" customWidth="1"/>
    <col min="5870" max="5871" width="13.7109375" style="7" bestFit="1" customWidth="1"/>
    <col min="5872" max="5872" width="18.140625" style="7" bestFit="1" customWidth="1"/>
    <col min="5873" max="5873" width="5.140625" style="7" customWidth="1"/>
    <col min="5874" max="5874" width="13.5703125" style="7" bestFit="1" customWidth="1"/>
    <col min="5875" max="5876" width="13.7109375" style="7" bestFit="1" customWidth="1"/>
    <col min="5877" max="5877" width="18.140625" style="7" bestFit="1" customWidth="1"/>
    <col min="5878" max="5878" width="6" style="7" customWidth="1"/>
    <col min="5879" max="5879" width="13.5703125" style="7" bestFit="1" customWidth="1"/>
    <col min="5880" max="5881" width="13.7109375" style="7" bestFit="1" customWidth="1"/>
    <col min="5882" max="5882" width="18.140625" style="7" bestFit="1" customWidth="1"/>
    <col min="5883" max="5888" width="6.7109375" style="7" customWidth="1"/>
    <col min="5889" max="6122" width="11.42578125" style="7"/>
    <col min="6123" max="6123" width="14" style="7" customWidth="1"/>
    <col min="6124" max="6124" width="118.5703125" style="7" bestFit="1" customWidth="1"/>
    <col min="6125" max="6125" width="13.5703125" style="7" bestFit="1" customWidth="1"/>
    <col min="6126" max="6127" width="13.7109375" style="7" bestFit="1" customWidth="1"/>
    <col min="6128" max="6128" width="18.140625" style="7" bestFit="1" customWidth="1"/>
    <col min="6129" max="6129" width="5.140625" style="7" customWidth="1"/>
    <col min="6130" max="6130" width="13.5703125" style="7" bestFit="1" customWidth="1"/>
    <col min="6131" max="6132" width="13.7109375" style="7" bestFit="1" customWidth="1"/>
    <col min="6133" max="6133" width="18.140625" style="7" bestFit="1" customWidth="1"/>
    <col min="6134" max="6134" width="6" style="7" customWidth="1"/>
    <col min="6135" max="6135" width="13.5703125" style="7" bestFit="1" customWidth="1"/>
    <col min="6136" max="6137" width="13.7109375" style="7" bestFit="1" customWidth="1"/>
    <col min="6138" max="6138" width="18.140625" style="7" bestFit="1" customWidth="1"/>
    <col min="6139" max="6144" width="6.7109375" style="7" customWidth="1"/>
    <col min="6145" max="6378" width="11.42578125" style="7"/>
    <col min="6379" max="6379" width="14" style="7" customWidth="1"/>
    <col min="6380" max="6380" width="118.5703125" style="7" bestFit="1" customWidth="1"/>
    <col min="6381" max="6381" width="13.5703125" style="7" bestFit="1" customWidth="1"/>
    <col min="6382" max="6383" width="13.7109375" style="7" bestFit="1" customWidth="1"/>
    <col min="6384" max="6384" width="18.140625" style="7" bestFit="1" customWidth="1"/>
    <col min="6385" max="6385" width="5.140625" style="7" customWidth="1"/>
    <col min="6386" max="6386" width="13.5703125" style="7" bestFit="1" customWidth="1"/>
    <col min="6387" max="6388" width="13.7109375" style="7" bestFit="1" customWidth="1"/>
    <col min="6389" max="6389" width="18.140625" style="7" bestFit="1" customWidth="1"/>
    <col min="6390" max="6390" width="6" style="7" customWidth="1"/>
    <col min="6391" max="6391" width="13.5703125" style="7" bestFit="1" customWidth="1"/>
    <col min="6392" max="6393" width="13.7109375" style="7" bestFit="1" customWidth="1"/>
    <col min="6394" max="6394" width="18.140625" style="7" bestFit="1" customWidth="1"/>
    <col min="6395" max="6400" width="6.7109375" style="7" customWidth="1"/>
    <col min="6401" max="6634" width="11.42578125" style="7"/>
    <col min="6635" max="6635" width="14" style="7" customWidth="1"/>
    <col min="6636" max="6636" width="118.5703125" style="7" bestFit="1" customWidth="1"/>
    <col min="6637" max="6637" width="13.5703125" style="7" bestFit="1" customWidth="1"/>
    <col min="6638" max="6639" width="13.7109375" style="7" bestFit="1" customWidth="1"/>
    <col min="6640" max="6640" width="18.140625" style="7" bestFit="1" customWidth="1"/>
    <col min="6641" max="6641" width="5.140625" style="7" customWidth="1"/>
    <col min="6642" max="6642" width="13.5703125" style="7" bestFit="1" customWidth="1"/>
    <col min="6643" max="6644" width="13.7109375" style="7" bestFit="1" customWidth="1"/>
    <col min="6645" max="6645" width="18.140625" style="7" bestFit="1" customWidth="1"/>
    <col min="6646" max="6646" width="6" style="7" customWidth="1"/>
    <col min="6647" max="6647" width="13.5703125" style="7" bestFit="1" customWidth="1"/>
    <col min="6648" max="6649" width="13.7109375" style="7" bestFit="1" customWidth="1"/>
    <col min="6650" max="6650" width="18.140625" style="7" bestFit="1" customWidth="1"/>
    <col min="6651" max="6656" width="6.7109375" style="7" customWidth="1"/>
    <col min="6657" max="6890" width="11.42578125" style="7"/>
    <col min="6891" max="6891" width="14" style="7" customWidth="1"/>
    <col min="6892" max="6892" width="118.5703125" style="7" bestFit="1" customWidth="1"/>
    <col min="6893" max="6893" width="13.5703125" style="7" bestFit="1" customWidth="1"/>
    <col min="6894" max="6895" width="13.7109375" style="7" bestFit="1" customWidth="1"/>
    <col min="6896" max="6896" width="18.140625" style="7" bestFit="1" customWidth="1"/>
    <col min="6897" max="6897" width="5.140625" style="7" customWidth="1"/>
    <col min="6898" max="6898" width="13.5703125" style="7" bestFit="1" customWidth="1"/>
    <col min="6899" max="6900" width="13.7109375" style="7" bestFit="1" customWidth="1"/>
    <col min="6901" max="6901" width="18.140625" style="7" bestFit="1" customWidth="1"/>
    <col min="6902" max="6902" width="6" style="7" customWidth="1"/>
    <col min="6903" max="6903" width="13.5703125" style="7" bestFit="1" customWidth="1"/>
    <col min="6904" max="6905" width="13.7109375" style="7" bestFit="1" customWidth="1"/>
    <col min="6906" max="6906" width="18.140625" style="7" bestFit="1" customWidth="1"/>
    <col min="6907" max="6912" width="6.7109375" style="7" customWidth="1"/>
    <col min="6913" max="7146" width="11.42578125" style="7"/>
    <col min="7147" max="7147" width="14" style="7" customWidth="1"/>
    <col min="7148" max="7148" width="118.5703125" style="7" bestFit="1" customWidth="1"/>
    <col min="7149" max="7149" width="13.5703125" style="7" bestFit="1" customWidth="1"/>
    <col min="7150" max="7151" width="13.7109375" style="7" bestFit="1" customWidth="1"/>
    <col min="7152" max="7152" width="18.140625" style="7" bestFit="1" customWidth="1"/>
    <col min="7153" max="7153" width="5.140625" style="7" customWidth="1"/>
    <col min="7154" max="7154" width="13.5703125" style="7" bestFit="1" customWidth="1"/>
    <col min="7155" max="7156" width="13.7109375" style="7" bestFit="1" customWidth="1"/>
    <col min="7157" max="7157" width="18.140625" style="7" bestFit="1" customWidth="1"/>
    <col min="7158" max="7158" width="6" style="7" customWidth="1"/>
    <col min="7159" max="7159" width="13.5703125" style="7" bestFit="1" customWidth="1"/>
    <col min="7160" max="7161" width="13.7109375" style="7" bestFit="1" customWidth="1"/>
    <col min="7162" max="7162" width="18.140625" style="7" bestFit="1" customWidth="1"/>
    <col min="7163" max="7168" width="6.7109375" style="7" customWidth="1"/>
    <col min="7169" max="7402" width="11.42578125" style="7"/>
    <col min="7403" max="7403" width="14" style="7" customWidth="1"/>
    <col min="7404" max="7404" width="118.5703125" style="7" bestFit="1" customWidth="1"/>
    <col min="7405" max="7405" width="13.5703125" style="7" bestFit="1" customWidth="1"/>
    <col min="7406" max="7407" width="13.7109375" style="7" bestFit="1" customWidth="1"/>
    <col min="7408" max="7408" width="18.140625" style="7" bestFit="1" customWidth="1"/>
    <col min="7409" max="7409" width="5.140625" style="7" customWidth="1"/>
    <col min="7410" max="7410" width="13.5703125" style="7" bestFit="1" customWidth="1"/>
    <col min="7411" max="7412" width="13.7109375" style="7" bestFit="1" customWidth="1"/>
    <col min="7413" max="7413" width="18.140625" style="7" bestFit="1" customWidth="1"/>
    <col min="7414" max="7414" width="6" style="7" customWidth="1"/>
    <col min="7415" max="7415" width="13.5703125" style="7" bestFit="1" customWidth="1"/>
    <col min="7416" max="7417" width="13.7109375" style="7" bestFit="1" customWidth="1"/>
    <col min="7418" max="7418" width="18.140625" style="7" bestFit="1" customWidth="1"/>
    <col min="7419" max="7424" width="6.7109375" style="7" customWidth="1"/>
    <col min="7425" max="7658" width="11.42578125" style="7"/>
    <col min="7659" max="7659" width="14" style="7" customWidth="1"/>
    <col min="7660" max="7660" width="118.5703125" style="7" bestFit="1" customWidth="1"/>
    <col min="7661" max="7661" width="13.5703125" style="7" bestFit="1" customWidth="1"/>
    <col min="7662" max="7663" width="13.7109375" style="7" bestFit="1" customWidth="1"/>
    <col min="7664" max="7664" width="18.140625" style="7" bestFit="1" customWidth="1"/>
    <col min="7665" max="7665" width="5.140625" style="7" customWidth="1"/>
    <col min="7666" max="7666" width="13.5703125" style="7" bestFit="1" customWidth="1"/>
    <col min="7667" max="7668" width="13.7109375" style="7" bestFit="1" customWidth="1"/>
    <col min="7669" max="7669" width="18.140625" style="7" bestFit="1" customWidth="1"/>
    <col min="7670" max="7670" width="6" style="7" customWidth="1"/>
    <col min="7671" max="7671" width="13.5703125" style="7" bestFit="1" customWidth="1"/>
    <col min="7672" max="7673" width="13.7109375" style="7" bestFit="1" customWidth="1"/>
    <col min="7674" max="7674" width="18.140625" style="7" bestFit="1" customWidth="1"/>
    <col min="7675" max="7680" width="6.7109375" style="7" customWidth="1"/>
    <col min="7681" max="7914" width="11.42578125" style="7"/>
    <col min="7915" max="7915" width="14" style="7" customWidth="1"/>
    <col min="7916" max="7916" width="118.5703125" style="7" bestFit="1" customWidth="1"/>
    <col min="7917" max="7917" width="13.5703125" style="7" bestFit="1" customWidth="1"/>
    <col min="7918" max="7919" width="13.7109375" style="7" bestFit="1" customWidth="1"/>
    <col min="7920" max="7920" width="18.140625" style="7" bestFit="1" customWidth="1"/>
    <col min="7921" max="7921" width="5.140625" style="7" customWidth="1"/>
    <col min="7922" max="7922" width="13.5703125" style="7" bestFit="1" customWidth="1"/>
    <col min="7923" max="7924" width="13.7109375" style="7" bestFit="1" customWidth="1"/>
    <col min="7925" max="7925" width="18.140625" style="7" bestFit="1" customWidth="1"/>
    <col min="7926" max="7926" width="6" style="7" customWidth="1"/>
    <col min="7927" max="7927" width="13.5703125" style="7" bestFit="1" customWidth="1"/>
    <col min="7928" max="7929" width="13.7109375" style="7" bestFit="1" customWidth="1"/>
    <col min="7930" max="7930" width="18.140625" style="7" bestFit="1" customWidth="1"/>
    <col min="7931" max="7936" width="6.7109375" style="7" customWidth="1"/>
    <col min="7937" max="8170" width="11.42578125" style="7"/>
    <col min="8171" max="8171" width="14" style="7" customWidth="1"/>
    <col min="8172" max="8172" width="118.5703125" style="7" bestFit="1" customWidth="1"/>
    <col min="8173" max="8173" width="13.5703125" style="7" bestFit="1" customWidth="1"/>
    <col min="8174" max="8175" width="13.7109375" style="7" bestFit="1" customWidth="1"/>
    <col min="8176" max="8176" width="18.140625" style="7" bestFit="1" customWidth="1"/>
    <col min="8177" max="8177" width="5.140625" style="7" customWidth="1"/>
    <col min="8178" max="8178" width="13.5703125" style="7" bestFit="1" customWidth="1"/>
    <col min="8179" max="8180" width="13.7109375" style="7" bestFit="1" customWidth="1"/>
    <col min="8181" max="8181" width="18.140625" style="7" bestFit="1" customWidth="1"/>
    <col min="8182" max="8182" width="6" style="7" customWidth="1"/>
    <col min="8183" max="8183" width="13.5703125" style="7" bestFit="1" customWidth="1"/>
    <col min="8184" max="8185" width="13.7109375" style="7" bestFit="1" customWidth="1"/>
    <col min="8186" max="8186" width="18.140625" style="7" bestFit="1" customWidth="1"/>
    <col min="8187" max="8192" width="6.7109375" style="7" customWidth="1"/>
    <col min="8193" max="8426" width="11.42578125" style="7"/>
    <col min="8427" max="8427" width="14" style="7" customWidth="1"/>
    <col min="8428" max="8428" width="118.5703125" style="7" bestFit="1" customWidth="1"/>
    <col min="8429" max="8429" width="13.5703125" style="7" bestFit="1" customWidth="1"/>
    <col min="8430" max="8431" width="13.7109375" style="7" bestFit="1" customWidth="1"/>
    <col min="8432" max="8432" width="18.140625" style="7" bestFit="1" customWidth="1"/>
    <col min="8433" max="8433" width="5.140625" style="7" customWidth="1"/>
    <col min="8434" max="8434" width="13.5703125" style="7" bestFit="1" customWidth="1"/>
    <col min="8435" max="8436" width="13.7109375" style="7" bestFit="1" customWidth="1"/>
    <col min="8437" max="8437" width="18.140625" style="7" bestFit="1" customWidth="1"/>
    <col min="8438" max="8438" width="6" style="7" customWidth="1"/>
    <col min="8439" max="8439" width="13.5703125" style="7" bestFit="1" customWidth="1"/>
    <col min="8440" max="8441" width="13.7109375" style="7" bestFit="1" customWidth="1"/>
    <col min="8442" max="8442" width="18.140625" style="7" bestFit="1" customWidth="1"/>
    <col min="8443" max="8448" width="6.7109375" style="7" customWidth="1"/>
    <col min="8449" max="8682" width="11.42578125" style="7"/>
    <col min="8683" max="8683" width="14" style="7" customWidth="1"/>
    <col min="8684" max="8684" width="118.5703125" style="7" bestFit="1" customWidth="1"/>
    <col min="8685" max="8685" width="13.5703125" style="7" bestFit="1" customWidth="1"/>
    <col min="8686" max="8687" width="13.7109375" style="7" bestFit="1" customWidth="1"/>
    <col min="8688" max="8688" width="18.140625" style="7" bestFit="1" customWidth="1"/>
    <col min="8689" max="8689" width="5.140625" style="7" customWidth="1"/>
    <col min="8690" max="8690" width="13.5703125" style="7" bestFit="1" customWidth="1"/>
    <col min="8691" max="8692" width="13.7109375" style="7" bestFit="1" customWidth="1"/>
    <col min="8693" max="8693" width="18.140625" style="7" bestFit="1" customWidth="1"/>
    <col min="8694" max="8694" width="6" style="7" customWidth="1"/>
    <col min="8695" max="8695" width="13.5703125" style="7" bestFit="1" customWidth="1"/>
    <col min="8696" max="8697" width="13.7109375" style="7" bestFit="1" customWidth="1"/>
    <col min="8698" max="8698" width="18.140625" style="7" bestFit="1" customWidth="1"/>
    <col min="8699" max="8704" width="6.7109375" style="7" customWidth="1"/>
    <col min="8705" max="8938" width="11.42578125" style="7"/>
    <col min="8939" max="8939" width="14" style="7" customWidth="1"/>
    <col min="8940" max="8940" width="118.5703125" style="7" bestFit="1" customWidth="1"/>
    <col min="8941" max="8941" width="13.5703125" style="7" bestFit="1" customWidth="1"/>
    <col min="8942" max="8943" width="13.7109375" style="7" bestFit="1" customWidth="1"/>
    <col min="8944" max="8944" width="18.140625" style="7" bestFit="1" customWidth="1"/>
    <col min="8945" max="8945" width="5.140625" style="7" customWidth="1"/>
    <col min="8946" max="8946" width="13.5703125" style="7" bestFit="1" customWidth="1"/>
    <col min="8947" max="8948" width="13.7109375" style="7" bestFit="1" customWidth="1"/>
    <col min="8949" max="8949" width="18.140625" style="7" bestFit="1" customWidth="1"/>
    <col min="8950" max="8950" width="6" style="7" customWidth="1"/>
    <col min="8951" max="8951" width="13.5703125" style="7" bestFit="1" customWidth="1"/>
    <col min="8952" max="8953" width="13.7109375" style="7" bestFit="1" customWidth="1"/>
    <col min="8954" max="8954" width="18.140625" style="7" bestFit="1" customWidth="1"/>
    <col min="8955" max="8960" width="6.7109375" style="7" customWidth="1"/>
    <col min="8961" max="9194" width="11.42578125" style="7"/>
    <col min="9195" max="9195" width="14" style="7" customWidth="1"/>
    <col min="9196" max="9196" width="118.5703125" style="7" bestFit="1" customWidth="1"/>
    <col min="9197" max="9197" width="13.5703125" style="7" bestFit="1" customWidth="1"/>
    <col min="9198" max="9199" width="13.7109375" style="7" bestFit="1" customWidth="1"/>
    <col min="9200" max="9200" width="18.140625" style="7" bestFit="1" customWidth="1"/>
    <col min="9201" max="9201" width="5.140625" style="7" customWidth="1"/>
    <col min="9202" max="9202" width="13.5703125" style="7" bestFit="1" customWidth="1"/>
    <col min="9203" max="9204" width="13.7109375" style="7" bestFit="1" customWidth="1"/>
    <col min="9205" max="9205" width="18.140625" style="7" bestFit="1" customWidth="1"/>
    <col min="9206" max="9206" width="6" style="7" customWidth="1"/>
    <col min="9207" max="9207" width="13.5703125" style="7" bestFit="1" customWidth="1"/>
    <col min="9208" max="9209" width="13.7109375" style="7" bestFit="1" customWidth="1"/>
    <col min="9210" max="9210" width="18.140625" style="7" bestFit="1" customWidth="1"/>
    <col min="9211" max="9216" width="6.7109375" style="7" customWidth="1"/>
    <col min="9217" max="9450" width="11.42578125" style="7"/>
    <col min="9451" max="9451" width="14" style="7" customWidth="1"/>
    <col min="9452" max="9452" width="118.5703125" style="7" bestFit="1" customWidth="1"/>
    <col min="9453" max="9453" width="13.5703125" style="7" bestFit="1" customWidth="1"/>
    <col min="9454" max="9455" width="13.7109375" style="7" bestFit="1" customWidth="1"/>
    <col min="9456" max="9456" width="18.140625" style="7" bestFit="1" customWidth="1"/>
    <col min="9457" max="9457" width="5.140625" style="7" customWidth="1"/>
    <col min="9458" max="9458" width="13.5703125" style="7" bestFit="1" customWidth="1"/>
    <col min="9459" max="9460" width="13.7109375" style="7" bestFit="1" customWidth="1"/>
    <col min="9461" max="9461" width="18.140625" style="7" bestFit="1" customWidth="1"/>
    <col min="9462" max="9462" width="6" style="7" customWidth="1"/>
    <col min="9463" max="9463" width="13.5703125" style="7" bestFit="1" customWidth="1"/>
    <col min="9464" max="9465" width="13.7109375" style="7" bestFit="1" customWidth="1"/>
    <col min="9466" max="9466" width="18.140625" style="7" bestFit="1" customWidth="1"/>
    <col min="9467" max="9472" width="6.7109375" style="7" customWidth="1"/>
    <col min="9473" max="9706" width="11.42578125" style="7"/>
    <col min="9707" max="9707" width="14" style="7" customWidth="1"/>
    <col min="9708" max="9708" width="118.5703125" style="7" bestFit="1" customWidth="1"/>
    <col min="9709" max="9709" width="13.5703125" style="7" bestFit="1" customWidth="1"/>
    <col min="9710" max="9711" width="13.7109375" style="7" bestFit="1" customWidth="1"/>
    <col min="9712" max="9712" width="18.140625" style="7" bestFit="1" customWidth="1"/>
    <col min="9713" max="9713" width="5.140625" style="7" customWidth="1"/>
    <col min="9714" max="9714" width="13.5703125" style="7" bestFit="1" customWidth="1"/>
    <col min="9715" max="9716" width="13.7109375" style="7" bestFit="1" customWidth="1"/>
    <col min="9717" max="9717" width="18.140625" style="7" bestFit="1" customWidth="1"/>
    <col min="9718" max="9718" width="6" style="7" customWidth="1"/>
    <col min="9719" max="9719" width="13.5703125" style="7" bestFit="1" customWidth="1"/>
    <col min="9720" max="9721" width="13.7109375" style="7" bestFit="1" customWidth="1"/>
    <col min="9722" max="9722" width="18.140625" style="7" bestFit="1" customWidth="1"/>
    <col min="9723" max="9728" width="6.7109375" style="7" customWidth="1"/>
    <col min="9729" max="9962" width="11.42578125" style="7"/>
    <col min="9963" max="9963" width="14" style="7" customWidth="1"/>
    <col min="9964" max="9964" width="118.5703125" style="7" bestFit="1" customWidth="1"/>
    <col min="9965" max="9965" width="13.5703125" style="7" bestFit="1" customWidth="1"/>
    <col min="9966" max="9967" width="13.7109375" style="7" bestFit="1" customWidth="1"/>
    <col min="9968" max="9968" width="18.140625" style="7" bestFit="1" customWidth="1"/>
    <col min="9969" max="9969" width="5.140625" style="7" customWidth="1"/>
    <col min="9970" max="9970" width="13.5703125" style="7" bestFit="1" customWidth="1"/>
    <col min="9971" max="9972" width="13.7109375" style="7" bestFit="1" customWidth="1"/>
    <col min="9973" max="9973" width="18.140625" style="7" bestFit="1" customWidth="1"/>
    <col min="9974" max="9974" width="6" style="7" customWidth="1"/>
    <col min="9975" max="9975" width="13.5703125" style="7" bestFit="1" customWidth="1"/>
    <col min="9976" max="9977" width="13.7109375" style="7" bestFit="1" customWidth="1"/>
    <col min="9978" max="9978" width="18.140625" style="7" bestFit="1" customWidth="1"/>
    <col min="9979" max="9984" width="6.7109375" style="7" customWidth="1"/>
    <col min="9985" max="10218" width="11.42578125" style="7"/>
    <col min="10219" max="10219" width="14" style="7" customWidth="1"/>
    <col min="10220" max="10220" width="118.5703125" style="7" bestFit="1" customWidth="1"/>
    <col min="10221" max="10221" width="13.5703125" style="7" bestFit="1" customWidth="1"/>
    <col min="10222" max="10223" width="13.7109375" style="7" bestFit="1" customWidth="1"/>
    <col min="10224" max="10224" width="18.140625" style="7" bestFit="1" customWidth="1"/>
    <col min="10225" max="10225" width="5.140625" style="7" customWidth="1"/>
    <col min="10226" max="10226" width="13.5703125" style="7" bestFit="1" customWidth="1"/>
    <col min="10227" max="10228" width="13.7109375" style="7" bestFit="1" customWidth="1"/>
    <col min="10229" max="10229" width="18.140625" style="7" bestFit="1" customWidth="1"/>
    <col min="10230" max="10230" width="6" style="7" customWidth="1"/>
    <col min="10231" max="10231" width="13.5703125" style="7" bestFit="1" customWidth="1"/>
    <col min="10232" max="10233" width="13.7109375" style="7" bestFit="1" customWidth="1"/>
    <col min="10234" max="10234" width="18.140625" style="7" bestFit="1" customWidth="1"/>
    <col min="10235" max="10240" width="6.7109375" style="7" customWidth="1"/>
    <col min="10241" max="10474" width="11.42578125" style="7"/>
    <col min="10475" max="10475" width="14" style="7" customWidth="1"/>
    <col min="10476" max="10476" width="118.5703125" style="7" bestFit="1" customWidth="1"/>
    <col min="10477" max="10477" width="13.5703125" style="7" bestFit="1" customWidth="1"/>
    <col min="10478" max="10479" width="13.7109375" style="7" bestFit="1" customWidth="1"/>
    <col min="10480" max="10480" width="18.140625" style="7" bestFit="1" customWidth="1"/>
    <col min="10481" max="10481" width="5.140625" style="7" customWidth="1"/>
    <col min="10482" max="10482" width="13.5703125" style="7" bestFit="1" customWidth="1"/>
    <col min="10483" max="10484" width="13.7109375" style="7" bestFit="1" customWidth="1"/>
    <col min="10485" max="10485" width="18.140625" style="7" bestFit="1" customWidth="1"/>
    <col min="10486" max="10486" width="6" style="7" customWidth="1"/>
    <col min="10487" max="10487" width="13.5703125" style="7" bestFit="1" customWidth="1"/>
    <col min="10488" max="10489" width="13.7109375" style="7" bestFit="1" customWidth="1"/>
    <col min="10490" max="10490" width="18.140625" style="7" bestFit="1" customWidth="1"/>
    <col min="10491" max="10496" width="6.7109375" style="7" customWidth="1"/>
    <col min="10497" max="10730" width="11.42578125" style="7"/>
    <col min="10731" max="10731" width="14" style="7" customWidth="1"/>
    <col min="10732" max="10732" width="118.5703125" style="7" bestFit="1" customWidth="1"/>
    <col min="10733" max="10733" width="13.5703125" style="7" bestFit="1" customWidth="1"/>
    <col min="10734" max="10735" width="13.7109375" style="7" bestFit="1" customWidth="1"/>
    <col min="10736" max="10736" width="18.140625" style="7" bestFit="1" customWidth="1"/>
    <col min="10737" max="10737" width="5.140625" style="7" customWidth="1"/>
    <col min="10738" max="10738" width="13.5703125" style="7" bestFit="1" customWidth="1"/>
    <col min="10739" max="10740" width="13.7109375" style="7" bestFit="1" customWidth="1"/>
    <col min="10741" max="10741" width="18.140625" style="7" bestFit="1" customWidth="1"/>
    <col min="10742" max="10742" width="6" style="7" customWidth="1"/>
    <col min="10743" max="10743" width="13.5703125" style="7" bestFit="1" customWidth="1"/>
    <col min="10744" max="10745" width="13.7109375" style="7" bestFit="1" customWidth="1"/>
    <col min="10746" max="10746" width="18.140625" style="7" bestFit="1" customWidth="1"/>
    <col min="10747" max="10752" width="6.7109375" style="7" customWidth="1"/>
    <col min="10753" max="10986" width="11.42578125" style="7"/>
    <col min="10987" max="10987" width="14" style="7" customWidth="1"/>
    <col min="10988" max="10988" width="118.5703125" style="7" bestFit="1" customWidth="1"/>
    <col min="10989" max="10989" width="13.5703125" style="7" bestFit="1" customWidth="1"/>
    <col min="10990" max="10991" width="13.7109375" style="7" bestFit="1" customWidth="1"/>
    <col min="10992" max="10992" width="18.140625" style="7" bestFit="1" customWidth="1"/>
    <col min="10993" max="10993" width="5.140625" style="7" customWidth="1"/>
    <col min="10994" max="10994" width="13.5703125" style="7" bestFit="1" customWidth="1"/>
    <col min="10995" max="10996" width="13.7109375" style="7" bestFit="1" customWidth="1"/>
    <col min="10997" max="10997" width="18.140625" style="7" bestFit="1" customWidth="1"/>
    <col min="10998" max="10998" width="6" style="7" customWidth="1"/>
    <col min="10999" max="10999" width="13.5703125" style="7" bestFit="1" customWidth="1"/>
    <col min="11000" max="11001" width="13.7109375" style="7" bestFit="1" customWidth="1"/>
    <col min="11002" max="11002" width="18.140625" style="7" bestFit="1" customWidth="1"/>
    <col min="11003" max="11008" width="6.7109375" style="7" customWidth="1"/>
    <col min="11009" max="11242" width="11.42578125" style="7"/>
    <col min="11243" max="11243" width="14" style="7" customWidth="1"/>
    <col min="11244" max="11244" width="118.5703125" style="7" bestFit="1" customWidth="1"/>
    <col min="11245" max="11245" width="13.5703125" style="7" bestFit="1" customWidth="1"/>
    <col min="11246" max="11247" width="13.7109375" style="7" bestFit="1" customWidth="1"/>
    <col min="11248" max="11248" width="18.140625" style="7" bestFit="1" customWidth="1"/>
    <col min="11249" max="11249" width="5.140625" style="7" customWidth="1"/>
    <col min="11250" max="11250" width="13.5703125" style="7" bestFit="1" customWidth="1"/>
    <col min="11251" max="11252" width="13.7109375" style="7" bestFit="1" customWidth="1"/>
    <col min="11253" max="11253" width="18.140625" style="7" bestFit="1" customWidth="1"/>
    <col min="11254" max="11254" width="6" style="7" customWidth="1"/>
    <col min="11255" max="11255" width="13.5703125" style="7" bestFit="1" customWidth="1"/>
    <col min="11256" max="11257" width="13.7109375" style="7" bestFit="1" customWidth="1"/>
    <col min="11258" max="11258" width="18.140625" style="7" bestFit="1" customWidth="1"/>
    <col min="11259" max="11264" width="6.7109375" style="7" customWidth="1"/>
    <col min="11265" max="11498" width="11.42578125" style="7"/>
    <col min="11499" max="11499" width="14" style="7" customWidth="1"/>
    <col min="11500" max="11500" width="118.5703125" style="7" bestFit="1" customWidth="1"/>
    <col min="11501" max="11501" width="13.5703125" style="7" bestFit="1" customWidth="1"/>
    <col min="11502" max="11503" width="13.7109375" style="7" bestFit="1" customWidth="1"/>
    <col min="11504" max="11504" width="18.140625" style="7" bestFit="1" customWidth="1"/>
    <col min="11505" max="11505" width="5.140625" style="7" customWidth="1"/>
    <col min="11506" max="11506" width="13.5703125" style="7" bestFit="1" customWidth="1"/>
    <col min="11507" max="11508" width="13.7109375" style="7" bestFit="1" customWidth="1"/>
    <col min="11509" max="11509" width="18.140625" style="7" bestFit="1" customWidth="1"/>
    <col min="11510" max="11510" width="6" style="7" customWidth="1"/>
    <col min="11511" max="11511" width="13.5703125" style="7" bestFit="1" customWidth="1"/>
    <col min="11512" max="11513" width="13.7109375" style="7" bestFit="1" customWidth="1"/>
    <col min="11514" max="11514" width="18.140625" style="7" bestFit="1" customWidth="1"/>
    <col min="11515" max="11520" width="6.7109375" style="7" customWidth="1"/>
    <col min="11521" max="11754" width="11.42578125" style="7"/>
    <col min="11755" max="11755" width="14" style="7" customWidth="1"/>
    <col min="11756" max="11756" width="118.5703125" style="7" bestFit="1" customWidth="1"/>
    <col min="11757" max="11757" width="13.5703125" style="7" bestFit="1" customWidth="1"/>
    <col min="11758" max="11759" width="13.7109375" style="7" bestFit="1" customWidth="1"/>
    <col min="11760" max="11760" width="18.140625" style="7" bestFit="1" customWidth="1"/>
    <col min="11761" max="11761" width="5.140625" style="7" customWidth="1"/>
    <col min="11762" max="11762" width="13.5703125" style="7" bestFit="1" customWidth="1"/>
    <col min="11763" max="11764" width="13.7109375" style="7" bestFit="1" customWidth="1"/>
    <col min="11765" max="11765" width="18.140625" style="7" bestFit="1" customWidth="1"/>
    <col min="11766" max="11766" width="6" style="7" customWidth="1"/>
    <col min="11767" max="11767" width="13.5703125" style="7" bestFit="1" customWidth="1"/>
    <col min="11768" max="11769" width="13.7109375" style="7" bestFit="1" customWidth="1"/>
    <col min="11770" max="11770" width="18.140625" style="7" bestFit="1" customWidth="1"/>
    <col min="11771" max="11776" width="6.7109375" style="7" customWidth="1"/>
    <col min="11777" max="12010" width="11.42578125" style="7"/>
    <col min="12011" max="12011" width="14" style="7" customWidth="1"/>
    <col min="12012" max="12012" width="118.5703125" style="7" bestFit="1" customWidth="1"/>
    <col min="12013" max="12013" width="13.5703125" style="7" bestFit="1" customWidth="1"/>
    <col min="12014" max="12015" width="13.7109375" style="7" bestFit="1" customWidth="1"/>
    <col min="12016" max="12016" width="18.140625" style="7" bestFit="1" customWidth="1"/>
    <col min="12017" max="12017" width="5.140625" style="7" customWidth="1"/>
    <col min="12018" max="12018" width="13.5703125" style="7" bestFit="1" customWidth="1"/>
    <col min="12019" max="12020" width="13.7109375" style="7" bestFit="1" customWidth="1"/>
    <col min="12021" max="12021" width="18.140625" style="7" bestFit="1" customWidth="1"/>
    <col min="12022" max="12022" width="6" style="7" customWidth="1"/>
    <col min="12023" max="12023" width="13.5703125" style="7" bestFit="1" customWidth="1"/>
    <col min="12024" max="12025" width="13.7109375" style="7" bestFit="1" customWidth="1"/>
    <col min="12026" max="12026" width="18.140625" style="7" bestFit="1" customWidth="1"/>
    <col min="12027" max="12032" width="6.7109375" style="7" customWidth="1"/>
    <col min="12033" max="12266" width="11.42578125" style="7"/>
    <col min="12267" max="12267" width="14" style="7" customWidth="1"/>
    <col min="12268" max="12268" width="118.5703125" style="7" bestFit="1" customWidth="1"/>
    <col min="12269" max="12269" width="13.5703125" style="7" bestFit="1" customWidth="1"/>
    <col min="12270" max="12271" width="13.7109375" style="7" bestFit="1" customWidth="1"/>
    <col min="12272" max="12272" width="18.140625" style="7" bestFit="1" customWidth="1"/>
    <col min="12273" max="12273" width="5.140625" style="7" customWidth="1"/>
    <col min="12274" max="12274" width="13.5703125" style="7" bestFit="1" customWidth="1"/>
    <col min="12275" max="12276" width="13.7109375" style="7" bestFit="1" customWidth="1"/>
    <col min="12277" max="12277" width="18.140625" style="7" bestFit="1" customWidth="1"/>
    <col min="12278" max="12278" width="6" style="7" customWidth="1"/>
    <col min="12279" max="12279" width="13.5703125" style="7" bestFit="1" customWidth="1"/>
    <col min="12280" max="12281" width="13.7109375" style="7" bestFit="1" customWidth="1"/>
    <col min="12282" max="12282" width="18.140625" style="7" bestFit="1" customWidth="1"/>
    <col min="12283" max="12288" width="6.7109375" style="7" customWidth="1"/>
    <col min="12289" max="12522" width="11.42578125" style="7"/>
    <col min="12523" max="12523" width="14" style="7" customWidth="1"/>
    <col min="12524" max="12524" width="118.5703125" style="7" bestFit="1" customWidth="1"/>
    <col min="12525" max="12525" width="13.5703125" style="7" bestFit="1" customWidth="1"/>
    <col min="12526" max="12527" width="13.7109375" style="7" bestFit="1" customWidth="1"/>
    <col min="12528" max="12528" width="18.140625" style="7" bestFit="1" customWidth="1"/>
    <col min="12529" max="12529" width="5.140625" style="7" customWidth="1"/>
    <col min="12530" max="12530" width="13.5703125" style="7" bestFit="1" customWidth="1"/>
    <col min="12531" max="12532" width="13.7109375" style="7" bestFit="1" customWidth="1"/>
    <col min="12533" max="12533" width="18.140625" style="7" bestFit="1" customWidth="1"/>
    <col min="12534" max="12534" width="6" style="7" customWidth="1"/>
    <col min="12535" max="12535" width="13.5703125" style="7" bestFit="1" customWidth="1"/>
    <col min="12536" max="12537" width="13.7109375" style="7" bestFit="1" customWidth="1"/>
    <col min="12538" max="12538" width="18.140625" style="7" bestFit="1" customWidth="1"/>
    <col min="12539" max="12544" width="6.7109375" style="7" customWidth="1"/>
    <col min="12545" max="12778" width="11.42578125" style="7"/>
    <col min="12779" max="12779" width="14" style="7" customWidth="1"/>
    <col min="12780" max="12780" width="118.5703125" style="7" bestFit="1" customWidth="1"/>
    <col min="12781" max="12781" width="13.5703125" style="7" bestFit="1" customWidth="1"/>
    <col min="12782" max="12783" width="13.7109375" style="7" bestFit="1" customWidth="1"/>
    <col min="12784" max="12784" width="18.140625" style="7" bestFit="1" customWidth="1"/>
    <col min="12785" max="12785" width="5.140625" style="7" customWidth="1"/>
    <col min="12786" max="12786" width="13.5703125" style="7" bestFit="1" customWidth="1"/>
    <col min="12787" max="12788" width="13.7109375" style="7" bestFit="1" customWidth="1"/>
    <col min="12789" max="12789" width="18.140625" style="7" bestFit="1" customWidth="1"/>
    <col min="12790" max="12790" width="6" style="7" customWidth="1"/>
    <col min="12791" max="12791" width="13.5703125" style="7" bestFit="1" customWidth="1"/>
    <col min="12792" max="12793" width="13.7109375" style="7" bestFit="1" customWidth="1"/>
    <col min="12794" max="12794" width="18.140625" style="7" bestFit="1" customWidth="1"/>
    <col min="12795" max="12800" width="6.7109375" style="7" customWidth="1"/>
    <col min="12801" max="13034" width="11.42578125" style="7"/>
    <col min="13035" max="13035" width="14" style="7" customWidth="1"/>
    <col min="13036" max="13036" width="118.5703125" style="7" bestFit="1" customWidth="1"/>
    <col min="13037" max="13037" width="13.5703125" style="7" bestFit="1" customWidth="1"/>
    <col min="13038" max="13039" width="13.7109375" style="7" bestFit="1" customWidth="1"/>
    <col min="13040" max="13040" width="18.140625" style="7" bestFit="1" customWidth="1"/>
    <col min="13041" max="13041" width="5.140625" style="7" customWidth="1"/>
    <col min="13042" max="13042" width="13.5703125" style="7" bestFit="1" customWidth="1"/>
    <col min="13043" max="13044" width="13.7109375" style="7" bestFit="1" customWidth="1"/>
    <col min="13045" max="13045" width="18.140625" style="7" bestFit="1" customWidth="1"/>
    <col min="13046" max="13046" width="6" style="7" customWidth="1"/>
    <col min="13047" max="13047" width="13.5703125" style="7" bestFit="1" customWidth="1"/>
    <col min="13048" max="13049" width="13.7109375" style="7" bestFit="1" customWidth="1"/>
    <col min="13050" max="13050" width="18.140625" style="7" bestFit="1" customWidth="1"/>
    <col min="13051" max="13056" width="6.7109375" style="7" customWidth="1"/>
    <col min="13057" max="13290" width="11.42578125" style="7"/>
    <col min="13291" max="13291" width="14" style="7" customWidth="1"/>
    <col min="13292" max="13292" width="118.5703125" style="7" bestFit="1" customWidth="1"/>
    <col min="13293" max="13293" width="13.5703125" style="7" bestFit="1" customWidth="1"/>
    <col min="13294" max="13295" width="13.7109375" style="7" bestFit="1" customWidth="1"/>
    <col min="13296" max="13296" width="18.140625" style="7" bestFit="1" customWidth="1"/>
    <col min="13297" max="13297" width="5.140625" style="7" customWidth="1"/>
    <col min="13298" max="13298" width="13.5703125" style="7" bestFit="1" customWidth="1"/>
    <col min="13299" max="13300" width="13.7109375" style="7" bestFit="1" customWidth="1"/>
    <col min="13301" max="13301" width="18.140625" style="7" bestFit="1" customWidth="1"/>
    <col min="13302" max="13302" width="6" style="7" customWidth="1"/>
    <col min="13303" max="13303" width="13.5703125" style="7" bestFit="1" customWidth="1"/>
    <col min="13304" max="13305" width="13.7109375" style="7" bestFit="1" customWidth="1"/>
    <col min="13306" max="13306" width="18.140625" style="7" bestFit="1" customWidth="1"/>
    <col min="13307" max="13312" width="6.7109375" style="7" customWidth="1"/>
    <col min="13313" max="13546" width="11.42578125" style="7"/>
    <col min="13547" max="13547" width="14" style="7" customWidth="1"/>
    <col min="13548" max="13548" width="118.5703125" style="7" bestFit="1" customWidth="1"/>
    <col min="13549" max="13549" width="13.5703125" style="7" bestFit="1" customWidth="1"/>
    <col min="13550" max="13551" width="13.7109375" style="7" bestFit="1" customWidth="1"/>
    <col min="13552" max="13552" width="18.140625" style="7" bestFit="1" customWidth="1"/>
    <col min="13553" max="13553" width="5.140625" style="7" customWidth="1"/>
    <col min="13554" max="13554" width="13.5703125" style="7" bestFit="1" customWidth="1"/>
    <col min="13555" max="13556" width="13.7109375" style="7" bestFit="1" customWidth="1"/>
    <col min="13557" max="13557" width="18.140625" style="7" bestFit="1" customWidth="1"/>
    <col min="13558" max="13558" width="6" style="7" customWidth="1"/>
    <col min="13559" max="13559" width="13.5703125" style="7" bestFit="1" customWidth="1"/>
    <col min="13560" max="13561" width="13.7109375" style="7" bestFit="1" customWidth="1"/>
    <col min="13562" max="13562" width="18.140625" style="7" bestFit="1" customWidth="1"/>
    <col min="13563" max="13568" width="6.7109375" style="7" customWidth="1"/>
    <col min="13569" max="13802" width="11.42578125" style="7"/>
    <col min="13803" max="13803" width="14" style="7" customWidth="1"/>
    <col min="13804" max="13804" width="118.5703125" style="7" bestFit="1" customWidth="1"/>
    <col min="13805" max="13805" width="13.5703125" style="7" bestFit="1" customWidth="1"/>
    <col min="13806" max="13807" width="13.7109375" style="7" bestFit="1" customWidth="1"/>
    <col min="13808" max="13808" width="18.140625" style="7" bestFit="1" customWidth="1"/>
    <col min="13809" max="13809" width="5.140625" style="7" customWidth="1"/>
    <col min="13810" max="13810" width="13.5703125" style="7" bestFit="1" customWidth="1"/>
    <col min="13811" max="13812" width="13.7109375" style="7" bestFit="1" customWidth="1"/>
    <col min="13813" max="13813" width="18.140625" style="7" bestFit="1" customWidth="1"/>
    <col min="13814" max="13814" width="6" style="7" customWidth="1"/>
    <col min="13815" max="13815" width="13.5703125" style="7" bestFit="1" customWidth="1"/>
    <col min="13816" max="13817" width="13.7109375" style="7" bestFit="1" customWidth="1"/>
    <col min="13818" max="13818" width="18.140625" style="7" bestFit="1" customWidth="1"/>
    <col min="13819" max="13824" width="6.7109375" style="7" customWidth="1"/>
    <col min="13825" max="14058" width="11.42578125" style="7"/>
    <col min="14059" max="14059" width="14" style="7" customWidth="1"/>
    <col min="14060" max="14060" width="118.5703125" style="7" bestFit="1" customWidth="1"/>
    <col min="14061" max="14061" width="13.5703125" style="7" bestFit="1" customWidth="1"/>
    <col min="14062" max="14063" width="13.7109375" style="7" bestFit="1" customWidth="1"/>
    <col min="14064" max="14064" width="18.140625" style="7" bestFit="1" customWidth="1"/>
    <col min="14065" max="14065" width="5.140625" style="7" customWidth="1"/>
    <col min="14066" max="14066" width="13.5703125" style="7" bestFit="1" customWidth="1"/>
    <col min="14067" max="14068" width="13.7109375" style="7" bestFit="1" customWidth="1"/>
    <col min="14069" max="14069" width="18.140625" style="7" bestFit="1" customWidth="1"/>
    <col min="14070" max="14070" width="6" style="7" customWidth="1"/>
    <col min="14071" max="14071" width="13.5703125" style="7" bestFit="1" customWidth="1"/>
    <col min="14072" max="14073" width="13.7109375" style="7" bestFit="1" customWidth="1"/>
    <col min="14074" max="14074" width="18.140625" style="7" bestFit="1" customWidth="1"/>
    <col min="14075" max="14080" width="6.7109375" style="7" customWidth="1"/>
    <col min="14081" max="14314" width="11.42578125" style="7"/>
    <col min="14315" max="14315" width="14" style="7" customWidth="1"/>
    <col min="14316" max="14316" width="118.5703125" style="7" bestFit="1" customWidth="1"/>
    <col min="14317" max="14317" width="13.5703125" style="7" bestFit="1" customWidth="1"/>
    <col min="14318" max="14319" width="13.7109375" style="7" bestFit="1" customWidth="1"/>
    <col min="14320" max="14320" width="18.140625" style="7" bestFit="1" customWidth="1"/>
    <col min="14321" max="14321" width="5.140625" style="7" customWidth="1"/>
    <col min="14322" max="14322" width="13.5703125" style="7" bestFit="1" customWidth="1"/>
    <col min="14323" max="14324" width="13.7109375" style="7" bestFit="1" customWidth="1"/>
    <col min="14325" max="14325" width="18.140625" style="7" bestFit="1" customWidth="1"/>
    <col min="14326" max="14326" width="6" style="7" customWidth="1"/>
    <col min="14327" max="14327" width="13.5703125" style="7" bestFit="1" customWidth="1"/>
    <col min="14328" max="14329" width="13.7109375" style="7" bestFit="1" customWidth="1"/>
    <col min="14330" max="14330" width="18.140625" style="7" bestFit="1" customWidth="1"/>
    <col min="14331" max="14336" width="6.7109375" style="7" customWidth="1"/>
    <col min="14337" max="14570" width="11.42578125" style="7"/>
    <col min="14571" max="14571" width="14" style="7" customWidth="1"/>
    <col min="14572" max="14572" width="118.5703125" style="7" bestFit="1" customWidth="1"/>
    <col min="14573" max="14573" width="13.5703125" style="7" bestFit="1" customWidth="1"/>
    <col min="14574" max="14575" width="13.7109375" style="7" bestFit="1" customWidth="1"/>
    <col min="14576" max="14576" width="18.140625" style="7" bestFit="1" customWidth="1"/>
    <col min="14577" max="14577" width="5.140625" style="7" customWidth="1"/>
    <col min="14578" max="14578" width="13.5703125" style="7" bestFit="1" customWidth="1"/>
    <col min="14579" max="14580" width="13.7109375" style="7" bestFit="1" customWidth="1"/>
    <col min="14581" max="14581" width="18.140625" style="7" bestFit="1" customWidth="1"/>
    <col min="14582" max="14582" width="6" style="7" customWidth="1"/>
    <col min="14583" max="14583" width="13.5703125" style="7" bestFit="1" customWidth="1"/>
    <col min="14584" max="14585" width="13.7109375" style="7" bestFit="1" customWidth="1"/>
    <col min="14586" max="14586" width="18.140625" style="7" bestFit="1" customWidth="1"/>
    <col min="14587" max="14592" width="6.7109375" style="7" customWidth="1"/>
    <col min="14593" max="14826" width="11.42578125" style="7"/>
    <col min="14827" max="14827" width="14" style="7" customWidth="1"/>
    <col min="14828" max="14828" width="118.5703125" style="7" bestFit="1" customWidth="1"/>
    <col min="14829" max="14829" width="13.5703125" style="7" bestFit="1" customWidth="1"/>
    <col min="14830" max="14831" width="13.7109375" style="7" bestFit="1" customWidth="1"/>
    <col min="14832" max="14832" width="18.140625" style="7" bestFit="1" customWidth="1"/>
    <col min="14833" max="14833" width="5.140625" style="7" customWidth="1"/>
    <col min="14834" max="14834" width="13.5703125" style="7" bestFit="1" customWidth="1"/>
    <col min="14835" max="14836" width="13.7109375" style="7" bestFit="1" customWidth="1"/>
    <col min="14837" max="14837" width="18.140625" style="7" bestFit="1" customWidth="1"/>
    <col min="14838" max="14838" width="6" style="7" customWidth="1"/>
    <col min="14839" max="14839" width="13.5703125" style="7" bestFit="1" customWidth="1"/>
    <col min="14840" max="14841" width="13.7109375" style="7" bestFit="1" customWidth="1"/>
    <col min="14842" max="14842" width="18.140625" style="7" bestFit="1" customWidth="1"/>
    <col min="14843" max="14848" width="6.7109375" style="7" customWidth="1"/>
    <col min="14849" max="15082" width="11.42578125" style="7"/>
    <col min="15083" max="15083" width="14" style="7" customWidth="1"/>
    <col min="15084" max="15084" width="118.5703125" style="7" bestFit="1" customWidth="1"/>
    <col min="15085" max="15085" width="13.5703125" style="7" bestFit="1" customWidth="1"/>
    <col min="15086" max="15087" width="13.7109375" style="7" bestFit="1" customWidth="1"/>
    <col min="15088" max="15088" width="18.140625" style="7" bestFit="1" customWidth="1"/>
    <col min="15089" max="15089" width="5.140625" style="7" customWidth="1"/>
    <col min="15090" max="15090" width="13.5703125" style="7" bestFit="1" customWidth="1"/>
    <col min="15091" max="15092" width="13.7109375" style="7" bestFit="1" customWidth="1"/>
    <col min="15093" max="15093" width="18.140625" style="7" bestFit="1" customWidth="1"/>
    <col min="15094" max="15094" width="6" style="7" customWidth="1"/>
    <col min="15095" max="15095" width="13.5703125" style="7" bestFit="1" customWidth="1"/>
    <col min="15096" max="15097" width="13.7109375" style="7" bestFit="1" customWidth="1"/>
    <col min="15098" max="15098" width="18.140625" style="7" bestFit="1" customWidth="1"/>
    <col min="15099" max="15104" width="6.7109375" style="7" customWidth="1"/>
    <col min="15105" max="15338" width="11.42578125" style="7"/>
    <col min="15339" max="15339" width="14" style="7" customWidth="1"/>
    <col min="15340" max="15340" width="118.5703125" style="7" bestFit="1" customWidth="1"/>
    <col min="15341" max="15341" width="13.5703125" style="7" bestFit="1" customWidth="1"/>
    <col min="15342" max="15343" width="13.7109375" style="7" bestFit="1" customWidth="1"/>
    <col min="15344" max="15344" width="18.140625" style="7" bestFit="1" customWidth="1"/>
    <col min="15345" max="15345" width="5.140625" style="7" customWidth="1"/>
    <col min="15346" max="15346" width="13.5703125" style="7" bestFit="1" customWidth="1"/>
    <col min="15347" max="15348" width="13.7109375" style="7" bestFit="1" customWidth="1"/>
    <col min="15349" max="15349" width="18.140625" style="7" bestFit="1" customWidth="1"/>
    <col min="15350" max="15350" width="6" style="7" customWidth="1"/>
    <col min="15351" max="15351" width="13.5703125" style="7" bestFit="1" customWidth="1"/>
    <col min="15352" max="15353" width="13.7109375" style="7" bestFit="1" customWidth="1"/>
    <col min="15354" max="15354" width="18.140625" style="7" bestFit="1" customWidth="1"/>
    <col min="15355" max="15360" width="6.7109375" style="7" customWidth="1"/>
    <col min="15361" max="15594" width="11.42578125" style="7"/>
    <col min="15595" max="15595" width="14" style="7" customWidth="1"/>
    <col min="15596" max="15596" width="118.5703125" style="7" bestFit="1" customWidth="1"/>
    <col min="15597" max="15597" width="13.5703125" style="7" bestFit="1" customWidth="1"/>
    <col min="15598" max="15599" width="13.7109375" style="7" bestFit="1" customWidth="1"/>
    <col min="15600" max="15600" width="18.140625" style="7" bestFit="1" customWidth="1"/>
    <col min="15601" max="15601" width="5.140625" style="7" customWidth="1"/>
    <col min="15602" max="15602" width="13.5703125" style="7" bestFit="1" customWidth="1"/>
    <col min="15603" max="15604" width="13.7109375" style="7" bestFit="1" customWidth="1"/>
    <col min="15605" max="15605" width="18.140625" style="7" bestFit="1" customWidth="1"/>
    <col min="15606" max="15606" width="6" style="7" customWidth="1"/>
    <col min="15607" max="15607" width="13.5703125" style="7" bestFit="1" customWidth="1"/>
    <col min="15608" max="15609" width="13.7109375" style="7" bestFit="1" customWidth="1"/>
    <col min="15610" max="15610" width="18.140625" style="7" bestFit="1" customWidth="1"/>
    <col min="15611" max="15616" width="6.7109375" style="7" customWidth="1"/>
    <col min="15617" max="15850" width="11.42578125" style="7"/>
    <col min="15851" max="15851" width="14" style="7" customWidth="1"/>
    <col min="15852" max="15852" width="118.5703125" style="7" bestFit="1" customWidth="1"/>
    <col min="15853" max="15853" width="13.5703125" style="7" bestFit="1" customWidth="1"/>
    <col min="15854" max="15855" width="13.7109375" style="7" bestFit="1" customWidth="1"/>
    <col min="15856" max="15856" width="18.140625" style="7" bestFit="1" customWidth="1"/>
    <col min="15857" max="15857" width="5.140625" style="7" customWidth="1"/>
    <col min="15858" max="15858" width="13.5703125" style="7" bestFit="1" customWidth="1"/>
    <col min="15859" max="15860" width="13.7109375" style="7" bestFit="1" customWidth="1"/>
    <col min="15861" max="15861" width="18.140625" style="7" bestFit="1" customWidth="1"/>
    <col min="15862" max="15862" width="6" style="7" customWidth="1"/>
    <col min="15863" max="15863" width="13.5703125" style="7" bestFit="1" customWidth="1"/>
    <col min="15864" max="15865" width="13.7109375" style="7" bestFit="1" customWidth="1"/>
    <col min="15866" max="15866" width="18.140625" style="7" bestFit="1" customWidth="1"/>
    <col min="15867" max="15872" width="6.7109375" style="7" customWidth="1"/>
    <col min="15873" max="16106" width="11.42578125" style="7"/>
    <col min="16107" max="16107" width="14" style="7" customWidth="1"/>
    <col min="16108" max="16108" width="118.5703125" style="7" bestFit="1" customWidth="1"/>
    <col min="16109" max="16109" width="13.5703125" style="7" bestFit="1" customWidth="1"/>
    <col min="16110" max="16111" width="13.7109375" style="7" bestFit="1" customWidth="1"/>
    <col min="16112" max="16112" width="18.140625" style="7" bestFit="1" customWidth="1"/>
    <col min="16113" max="16113" width="5.140625" style="7" customWidth="1"/>
    <col min="16114" max="16114" width="13.5703125" style="7" bestFit="1" customWidth="1"/>
    <col min="16115" max="16116" width="13.7109375" style="7" bestFit="1" customWidth="1"/>
    <col min="16117" max="16117" width="18.140625" style="7" bestFit="1" customWidth="1"/>
    <col min="16118" max="16118" width="6" style="7" customWidth="1"/>
    <col min="16119" max="16119" width="13.5703125" style="7" bestFit="1" customWidth="1"/>
    <col min="16120" max="16121" width="13.7109375" style="7" bestFit="1" customWidth="1"/>
    <col min="16122" max="16122" width="18.140625" style="7" bestFit="1" customWidth="1"/>
    <col min="16123" max="16128" width="6.7109375" style="7" customWidth="1"/>
    <col min="16129" max="16384" width="11.42578125" style="7"/>
  </cols>
  <sheetData>
    <row r="1" spans="1:16" s="2" customFormat="1" ht="12.75" customHeight="1">
      <c r="P1" s="18"/>
    </row>
    <row r="2" spans="1:16" s="2" customFormat="1" ht="15.75" customHeight="1">
      <c r="B2" s="20"/>
      <c r="P2" s="18"/>
    </row>
    <row r="3" spans="1:16" s="2" customFormat="1" ht="15.75" customHeight="1">
      <c r="B3" s="20"/>
      <c r="P3" s="18"/>
    </row>
    <row r="4" spans="1:16" s="2" customFormat="1" ht="15.75" customHeight="1">
      <c r="B4" s="20"/>
      <c r="P4" s="18"/>
    </row>
    <row r="5" spans="1:16" s="2" customFormat="1" ht="13.5" customHeight="1">
      <c r="P5" s="18"/>
    </row>
    <row r="6" spans="1:16" s="1" customFormat="1" ht="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18"/>
    </row>
    <row r="7" spans="1:16" s="1" customFormat="1" ht="15.75" customHeight="1">
      <c r="A7" s="3" t="str">
        <f>VLOOKUP("&lt;Fachbereich&gt;",Uebersetzungen!$B$3:$E$286,Uebersetzungen!$B$2+1,FALSE)</f>
        <v>Daten &amp; Statistik</v>
      </c>
      <c r="B7" s="3"/>
      <c r="P7" s="17"/>
    </row>
    <row r="8" spans="1:16" s="1" customFormat="1">
      <c r="A8" s="4"/>
      <c r="B8" s="2"/>
      <c r="P8" s="17"/>
    </row>
    <row r="9" spans="1:16" s="1" customFormat="1" ht="18" customHeight="1">
      <c r="A9" s="5" t="str">
        <f>VLOOKUP("&lt;Titel&gt;",Uebersetzungen!$B$3:$E$286,Uebersetzungen!$B$2+1,FALSE)</f>
        <v>Wirtschaftsstruktur seit 2011: Institutionelle Einheiten im Kanton Graubünden</v>
      </c>
      <c r="B9" s="6"/>
      <c r="P9" s="17"/>
    </row>
    <row r="10" spans="1:16" s="42" customFormat="1"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pans="1:16" s="39" customFormat="1">
      <c r="A11" s="44" t="str">
        <f>VLOOKUP("&lt;Zeilentitel_1&gt;",Uebersetzungen!$B$3:$E$286,Uebersetzungen!$B$2+1,FALSE)</f>
        <v>NOGA-Code</v>
      </c>
      <c r="B11" s="38" t="str">
        <f>VLOOKUP("&lt;Zeilentitel_1.1&gt;",Uebersetzungen!$B$3:$E$286,Uebersetzungen!$B$2+1,FALSE)</f>
        <v>Bezeichnung</v>
      </c>
      <c r="D11" s="52">
        <v>2023</v>
      </c>
      <c r="E11" s="49">
        <v>2022</v>
      </c>
      <c r="F11" s="45">
        <v>2021</v>
      </c>
      <c r="G11" s="49">
        <v>2020</v>
      </c>
      <c r="H11" s="45">
        <v>2019</v>
      </c>
      <c r="I11" s="49">
        <v>2018</v>
      </c>
      <c r="J11" s="45">
        <v>2017</v>
      </c>
      <c r="K11" s="49">
        <v>2016</v>
      </c>
      <c r="L11" s="45">
        <v>2015</v>
      </c>
      <c r="M11" s="49">
        <v>2014</v>
      </c>
      <c r="N11" s="45">
        <v>2013</v>
      </c>
      <c r="O11" s="40">
        <v>2012</v>
      </c>
      <c r="P11" s="43">
        <v>2011</v>
      </c>
    </row>
    <row r="12" spans="1:16">
      <c r="A12" s="35" t="str">
        <f>VLOOKUP("&lt;Zeilentitel_2&gt;",Uebersetzungen!$B$3:$E$286,Uebersetzungen!$B$2+1,FALSE)</f>
        <v>01 bis 03</v>
      </c>
      <c r="B12" s="8" t="str">
        <f>VLOOKUP("&lt;Zeilentitel_2.1&gt;",Uebersetzungen!$B$3:$E$286,Uebersetzungen!$B$2+1,FALSE)</f>
        <v>Landwirtschaft, Forstwirtschaft und Fischerei</v>
      </c>
      <c r="D12" s="53">
        <v>2237</v>
      </c>
      <c r="E12" s="50">
        <v>2251</v>
      </c>
      <c r="F12" s="46">
        <v>2276</v>
      </c>
      <c r="G12" s="50">
        <v>2304</v>
      </c>
      <c r="H12" s="46">
        <v>2347</v>
      </c>
      <c r="I12" s="50">
        <v>2373</v>
      </c>
      <c r="J12" s="46">
        <v>2413</v>
      </c>
      <c r="K12" s="50">
        <v>2456</v>
      </c>
      <c r="L12" s="46">
        <v>2522</v>
      </c>
      <c r="M12" s="50">
        <v>2574</v>
      </c>
      <c r="N12" s="46">
        <v>2597</v>
      </c>
      <c r="O12" s="13">
        <v>2665</v>
      </c>
      <c r="P12" s="9">
        <v>2728</v>
      </c>
    </row>
    <row r="13" spans="1:16">
      <c r="A13" s="36" t="str">
        <f>VLOOKUP("&lt;Zeilentitel_3&gt;",Uebersetzungen!$B$3:$E$286,Uebersetzungen!$B$2+1,FALSE)</f>
        <v>Primärer Sektor</v>
      </c>
      <c r="B13" s="10"/>
      <c r="D13" s="54">
        <v>2237</v>
      </c>
      <c r="E13" s="41">
        <v>2251</v>
      </c>
      <c r="F13" s="47">
        <v>2276</v>
      </c>
      <c r="G13" s="41">
        <v>2304</v>
      </c>
      <c r="H13" s="47">
        <v>2347</v>
      </c>
      <c r="I13" s="41">
        <v>2373</v>
      </c>
      <c r="J13" s="47">
        <v>2413</v>
      </c>
      <c r="K13" s="41">
        <v>2456</v>
      </c>
      <c r="L13" s="47">
        <v>2522</v>
      </c>
      <c r="M13" s="41">
        <v>2574</v>
      </c>
      <c r="N13" s="47">
        <v>2597</v>
      </c>
      <c r="O13" s="41">
        <v>2665</v>
      </c>
      <c r="P13" s="11">
        <v>2728</v>
      </c>
    </row>
    <row r="14" spans="1:16">
      <c r="A14" s="35" t="str">
        <f>VLOOKUP("&lt;Zeilentitel_4&gt;",Uebersetzungen!$B$3:$E$286,Uebersetzungen!$B$2+1,FALSE)</f>
        <v>05 bis 09</v>
      </c>
      <c r="B14" s="8" t="str">
        <f>VLOOKUP("&lt;Zeilentitel_4.1&gt;",Uebersetzungen!$B$3:$E$286,Uebersetzungen!$B$2+1,FALSE)</f>
        <v>Bergbau und Gewinnung von Steinen und Erden</v>
      </c>
      <c r="D14" s="53">
        <v>22</v>
      </c>
      <c r="E14" s="50">
        <v>24</v>
      </c>
      <c r="F14" s="46">
        <v>24</v>
      </c>
      <c r="G14" s="50">
        <v>25</v>
      </c>
      <c r="H14" s="46">
        <v>27</v>
      </c>
      <c r="I14" s="50">
        <v>28</v>
      </c>
      <c r="J14" s="46">
        <v>28</v>
      </c>
      <c r="K14" s="50">
        <v>28</v>
      </c>
      <c r="L14" s="46">
        <v>29</v>
      </c>
      <c r="M14" s="50">
        <v>28</v>
      </c>
      <c r="N14" s="46">
        <v>30</v>
      </c>
      <c r="O14" s="13">
        <v>29</v>
      </c>
      <c r="P14" s="12">
        <v>28</v>
      </c>
    </row>
    <row r="15" spans="1:16">
      <c r="A15" s="35" t="str">
        <f>VLOOKUP("&lt;Zeilentitel_5&gt;",Uebersetzungen!$B$3:$E$286,Uebersetzungen!$B$2+1,FALSE)</f>
        <v>10 bis 12</v>
      </c>
      <c r="B15" s="8" t="str">
        <f>VLOOKUP("&lt;Zeilentitel_5.1&gt;",Uebersetzungen!$B$3:$E$286,Uebersetzungen!$B$2+1,FALSE)</f>
        <v>Herstellung von Nahrungs- und Genussmitteln, Getränken und Tabakerzeugnissen</v>
      </c>
      <c r="D15" s="53">
        <v>213</v>
      </c>
      <c r="E15" s="50">
        <v>216</v>
      </c>
      <c r="F15" s="46">
        <v>214</v>
      </c>
      <c r="G15" s="50">
        <v>205</v>
      </c>
      <c r="H15" s="46">
        <v>205</v>
      </c>
      <c r="I15" s="50">
        <v>208</v>
      </c>
      <c r="J15" s="46">
        <v>193</v>
      </c>
      <c r="K15" s="50">
        <v>185</v>
      </c>
      <c r="L15" s="46">
        <v>181</v>
      </c>
      <c r="M15" s="50">
        <v>171</v>
      </c>
      <c r="N15" s="46">
        <v>167</v>
      </c>
      <c r="O15" s="13">
        <v>162</v>
      </c>
      <c r="P15" s="12">
        <v>164</v>
      </c>
    </row>
    <row r="16" spans="1:16">
      <c r="A16" s="35" t="str">
        <f>VLOOKUP("&lt;Zeilentitel_6&gt;",Uebersetzungen!$B$3:$E$286,Uebersetzungen!$B$2+1,FALSE)</f>
        <v>13 bis 15</v>
      </c>
      <c r="B16" s="8" t="str">
        <f>VLOOKUP("&lt;Zeilentitel_6.1&gt;",Uebersetzungen!$B$3:$E$286,Uebersetzungen!$B$2+1,FALSE)</f>
        <v>Herstellung von Textilien, Bekleidung, Leder, Lederwaren und Schuhen</v>
      </c>
      <c r="D16" s="53">
        <v>66</v>
      </c>
      <c r="E16" s="50">
        <v>74</v>
      </c>
      <c r="F16" s="46">
        <v>70</v>
      </c>
      <c r="G16" s="50">
        <v>70</v>
      </c>
      <c r="H16" s="46">
        <v>66</v>
      </c>
      <c r="I16" s="50">
        <v>63</v>
      </c>
      <c r="J16" s="46">
        <v>57</v>
      </c>
      <c r="K16" s="50">
        <v>59</v>
      </c>
      <c r="L16" s="46">
        <v>62</v>
      </c>
      <c r="M16" s="50">
        <v>63</v>
      </c>
      <c r="N16" s="46">
        <v>59</v>
      </c>
      <c r="O16" s="13">
        <v>59</v>
      </c>
      <c r="P16" s="12">
        <v>59</v>
      </c>
    </row>
    <row r="17" spans="1:16">
      <c r="A17" s="35" t="str">
        <f>VLOOKUP("&lt;Zeilentitel_7&gt;",Uebersetzungen!$B$3:$E$286,Uebersetzungen!$B$2+1,FALSE)</f>
        <v>16 bis 18</v>
      </c>
      <c r="B17" s="8" t="str">
        <f>VLOOKUP("&lt;Zeilentitel_7.1&gt;",Uebersetzungen!$B$3:$E$286,Uebersetzungen!$B$2+1,FALSE)</f>
        <v>Herstellung von Holzwaren, Papier, Pappe und Waren daraus, Herstellung von Druckerzeugnissen</v>
      </c>
      <c r="D17" s="53">
        <v>361</v>
      </c>
      <c r="E17" s="50">
        <v>376</v>
      </c>
      <c r="F17" s="46">
        <v>380</v>
      </c>
      <c r="G17" s="50">
        <v>374</v>
      </c>
      <c r="H17" s="46">
        <v>392</v>
      </c>
      <c r="I17" s="50">
        <v>389</v>
      </c>
      <c r="J17" s="46">
        <v>394</v>
      </c>
      <c r="K17" s="50">
        <v>396</v>
      </c>
      <c r="L17" s="46">
        <v>399</v>
      </c>
      <c r="M17" s="50">
        <v>396</v>
      </c>
      <c r="N17" s="46">
        <v>391</v>
      </c>
      <c r="O17" s="13">
        <v>389</v>
      </c>
      <c r="P17" s="12">
        <v>393</v>
      </c>
    </row>
    <row r="18" spans="1:16">
      <c r="A18" s="35" t="str">
        <f>VLOOKUP("&lt;Zeilentitel_8&gt;",Uebersetzungen!$B$3:$E$286,Uebersetzungen!$B$2+1,FALSE)</f>
        <v>19 + 20</v>
      </c>
      <c r="B18" s="8" t="str">
        <f>VLOOKUP("&lt;Zeilentitel_8.1&gt;",Uebersetzungen!$B$3:$E$286,Uebersetzungen!$B$2+1,FALSE)</f>
        <v>Kokerei, Mineralölverarbeitung und Herstellung von chemischen Erzeugnissen</v>
      </c>
      <c r="D18" s="53">
        <v>18</v>
      </c>
      <c r="E18" s="50">
        <v>18</v>
      </c>
      <c r="F18" s="46">
        <v>15</v>
      </c>
      <c r="G18" s="50">
        <v>14</v>
      </c>
      <c r="H18" s="46">
        <v>13</v>
      </c>
      <c r="I18" s="50">
        <v>13</v>
      </c>
      <c r="J18" s="46">
        <v>11</v>
      </c>
      <c r="K18" s="50">
        <v>10</v>
      </c>
      <c r="L18" s="46">
        <v>14</v>
      </c>
      <c r="M18" s="50">
        <v>11</v>
      </c>
      <c r="N18" s="46">
        <v>10</v>
      </c>
      <c r="O18" s="13">
        <v>10</v>
      </c>
      <c r="P18" s="12">
        <v>12</v>
      </c>
    </row>
    <row r="19" spans="1:16">
      <c r="A19" s="35">
        <f>VLOOKUP("&lt;Zeilentitel_9&gt;",Uebersetzungen!$B$3:$E$286,Uebersetzungen!$B$2+1,FALSE)</f>
        <v>21</v>
      </c>
      <c r="B19" s="8" t="str">
        <f>VLOOKUP("&lt;Zeilentitel_9.1&gt;",Uebersetzungen!$B$3:$E$286,Uebersetzungen!$B$2+1,FALSE)</f>
        <v>Herstellung von pharmazeutischen Erzeugnissen</v>
      </c>
      <c r="D19" s="53" t="s">
        <v>344</v>
      </c>
      <c r="E19" s="50" t="s">
        <v>344</v>
      </c>
      <c r="F19" s="46">
        <v>4</v>
      </c>
      <c r="G19" s="50">
        <v>6</v>
      </c>
      <c r="H19" s="46">
        <v>6</v>
      </c>
      <c r="I19" s="50">
        <v>4</v>
      </c>
      <c r="J19" s="46" t="s">
        <v>344</v>
      </c>
      <c r="K19" s="50" t="s">
        <v>344</v>
      </c>
      <c r="L19" s="46">
        <v>4</v>
      </c>
      <c r="M19" s="50">
        <v>4</v>
      </c>
      <c r="N19" s="46">
        <v>6</v>
      </c>
      <c r="O19" s="13">
        <v>6</v>
      </c>
      <c r="P19" s="12">
        <v>5</v>
      </c>
    </row>
    <row r="20" spans="1:16">
      <c r="A20" s="35" t="str">
        <f>VLOOKUP("&lt;Zeilentitel_10&gt;",Uebersetzungen!$B$3:$E$286,Uebersetzungen!$B$2+1,FALSE)</f>
        <v>22 + 23</v>
      </c>
      <c r="B20" s="8" t="str">
        <f>VLOOKUP("&lt;Zeilentitel_10.1&gt;",Uebersetzungen!$B$3:$E$286,Uebersetzungen!$B$2+1,FALSE)</f>
        <v>Herstellung von Gummi- und Kunststoffwaren sowie von Glas und Glaswaren, Keramik, Verarbeitung von Steinen und Erden</v>
      </c>
      <c r="D20" s="53">
        <v>45</v>
      </c>
      <c r="E20" s="50">
        <v>45</v>
      </c>
      <c r="F20" s="46">
        <v>48</v>
      </c>
      <c r="G20" s="50">
        <v>50</v>
      </c>
      <c r="H20" s="46">
        <v>50</v>
      </c>
      <c r="I20" s="50">
        <v>50</v>
      </c>
      <c r="J20" s="46">
        <v>53</v>
      </c>
      <c r="K20" s="50">
        <v>53</v>
      </c>
      <c r="L20" s="46">
        <v>51</v>
      </c>
      <c r="M20" s="50">
        <v>52</v>
      </c>
      <c r="N20" s="46">
        <v>53</v>
      </c>
      <c r="O20" s="13">
        <v>54</v>
      </c>
      <c r="P20" s="12">
        <v>51</v>
      </c>
    </row>
    <row r="21" spans="1:16">
      <c r="A21" s="35" t="str">
        <f>VLOOKUP("&lt;Zeilentitel_11&gt;",Uebersetzungen!$B$3:$E$286,Uebersetzungen!$B$2+1,FALSE)</f>
        <v>24 + 25</v>
      </c>
      <c r="B21" s="8" t="str">
        <f>VLOOKUP("&lt;Zeilentitel_11.1&gt;",Uebersetzungen!$B$3:$E$286,Uebersetzungen!$B$2+1,FALSE)</f>
        <v>Metallerzeugung und -bearbeitung, Herstellung von Metallerzeugnissen</v>
      </c>
      <c r="D21" s="53">
        <v>156</v>
      </c>
      <c r="E21" s="50">
        <v>162</v>
      </c>
      <c r="F21" s="46">
        <v>164</v>
      </c>
      <c r="G21" s="50">
        <v>170</v>
      </c>
      <c r="H21" s="46">
        <v>165</v>
      </c>
      <c r="I21" s="50">
        <v>162</v>
      </c>
      <c r="J21" s="46">
        <v>168</v>
      </c>
      <c r="K21" s="50">
        <v>168</v>
      </c>
      <c r="L21" s="46">
        <v>164</v>
      </c>
      <c r="M21" s="50">
        <v>166</v>
      </c>
      <c r="N21" s="46">
        <v>168</v>
      </c>
      <c r="O21" s="13">
        <v>161</v>
      </c>
      <c r="P21" s="12">
        <v>164</v>
      </c>
    </row>
    <row r="22" spans="1:16">
      <c r="A22" s="35">
        <f>VLOOKUP("&lt;Zeilentitel_12&gt;",Uebersetzungen!$B$3:$E$286,Uebersetzungen!$B$2+1,FALSE)</f>
        <v>26</v>
      </c>
      <c r="B22" s="8" t="str">
        <f>VLOOKUP("&lt;Zeilentitel_12.1&gt;",Uebersetzungen!$B$3:$E$286,Uebersetzungen!$B$2+1,FALSE)</f>
        <v>Herstellung von Datenverarbeitungsgeräten, elektronischen, optischen Erzeugnissen und Uhren</v>
      </c>
      <c r="D22" s="53">
        <v>18</v>
      </c>
      <c r="E22" s="50">
        <v>13</v>
      </c>
      <c r="F22" s="46">
        <v>14</v>
      </c>
      <c r="G22" s="50">
        <v>16</v>
      </c>
      <c r="H22" s="46">
        <v>17</v>
      </c>
      <c r="I22" s="50">
        <v>19</v>
      </c>
      <c r="J22" s="46">
        <v>18</v>
      </c>
      <c r="K22" s="50">
        <v>17</v>
      </c>
      <c r="L22" s="46">
        <v>17</v>
      </c>
      <c r="M22" s="50">
        <v>18</v>
      </c>
      <c r="N22" s="46">
        <v>18</v>
      </c>
      <c r="O22" s="13">
        <v>16</v>
      </c>
      <c r="P22" s="12">
        <v>18</v>
      </c>
    </row>
    <row r="23" spans="1:16">
      <c r="A23" s="35">
        <f>VLOOKUP("&lt;Zeilentitel_13&gt;",Uebersetzungen!$B$3:$E$286,Uebersetzungen!$B$2+1,FALSE)</f>
        <v>27</v>
      </c>
      <c r="B23" s="8" t="str">
        <f>VLOOKUP("&lt;Zeilentitel_13.1&gt;",Uebersetzungen!$B$3:$E$286,Uebersetzungen!$B$2+1,FALSE)</f>
        <v>Herstellung von elektrischen Ausrüstungen</v>
      </c>
      <c r="D23" s="53">
        <v>14</v>
      </c>
      <c r="E23" s="50">
        <v>14</v>
      </c>
      <c r="F23" s="46">
        <v>17</v>
      </c>
      <c r="G23" s="50">
        <v>15</v>
      </c>
      <c r="H23" s="46">
        <v>15</v>
      </c>
      <c r="I23" s="50">
        <v>14</v>
      </c>
      <c r="J23" s="46">
        <v>14</v>
      </c>
      <c r="K23" s="50">
        <v>13</v>
      </c>
      <c r="L23" s="46">
        <v>15</v>
      </c>
      <c r="M23" s="50">
        <v>16</v>
      </c>
      <c r="N23" s="46">
        <v>16</v>
      </c>
      <c r="O23" s="13">
        <v>16</v>
      </c>
      <c r="P23" s="12">
        <v>15</v>
      </c>
    </row>
    <row r="24" spans="1:16">
      <c r="A24" s="35">
        <f>VLOOKUP("&lt;Zeilentitel_14&gt;",Uebersetzungen!$B$3:$E$286,Uebersetzungen!$B$2+1,FALSE)</f>
        <v>28</v>
      </c>
      <c r="B24" s="8" t="str">
        <f>VLOOKUP("&lt;Zeilentitel_14.1&gt;",Uebersetzungen!$B$3:$E$286,Uebersetzungen!$B$2+1,FALSE)</f>
        <v>Maschinenbau</v>
      </c>
      <c r="D24" s="53">
        <v>40</v>
      </c>
      <c r="E24" s="50">
        <v>36</v>
      </c>
      <c r="F24" s="46">
        <v>37</v>
      </c>
      <c r="G24" s="50">
        <v>38</v>
      </c>
      <c r="H24" s="46">
        <v>39</v>
      </c>
      <c r="I24" s="50">
        <v>33</v>
      </c>
      <c r="J24" s="46">
        <v>35</v>
      </c>
      <c r="K24" s="50">
        <v>38</v>
      </c>
      <c r="L24" s="46">
        <v>40</v>
      </c>
      <c r="M24" s="50">
        <v>40</v>
      </c>
      <c r="N24" s="46">
        <v>43</v>
      </c>
      <c r="O24" s="13">
        <v>44</v>
      </c>
      <c r="P24" s="12">
        <v>44</v>
      </c>
    </row>
    <row r="25" spans="1:16">
      <c r="A25" s="35" t="str">
        <f>VLOOKUP("&lt;Zeilentitel_15&gt;",Uebersetzungen!$B$3:$E$286,Uebersetzungen!$B$2+1,FALSE)</f>
        <v>29 + 30</v>
      </c>
      <c r="B25" s="8" t="str">
        <f>VLOOKUP("&lt;Zeilentitel_15.1&gt;",Uebersetzungen!$B$3:$E$286,Uebersetzungen!$B$2+1,FALSE)</f>
        <v>Fahrzeugbau</v>
      </c>
      <c r="D25" s="53">
        <v>6</v>
      </c>
      <c r="E25" s="50">
        <v>7</v>
      </c>
      <c r="F25" s="46">
        <v>4</v>
      </c>
      <c r="G25" s="50">
        <v>5</v>
      </c>
      <c r="H25" s="46">
        <v>4</v>
      </c>
      <c r="I25" s="50" t="s">
        <v>344</v>
      </c>
      <c r="J25" s="46" t="s">
        <v>344</v>
      </c>
      <c r="K25" s="50">
        <v>5</v>
      </c>
      <c r="L25" s="46">
        <v>5</v>
      </c>
      <c r="M25" s="50">
        <v>4</v>
      </c>
      <c r="N25" s="46">
        <v>4</v>
      </c>
      <c r="O25" s="13">
        <v>4</v>
      </c>
      <c r="P25" s="12">
        <v>5</v>
      </c>
    </row>
    <row r="26" spans="1:16">
      <c r="A26" s="35" t="str">
        <f>VLOOKUP("&lt;Zeilentitel_16&gt;",Uebersetzungen!$B$3:$E$286,Uebersetzungen!$B$2+1,FALSE)</f>
        <v>31 bis 33</v>
      </c>
      <c r="B26" s="8" t="str">
        <f>VLOOKUP("&lt;Zeilentitel_16.1&gt;",Uebersetzungen!$B$3:$E$286,Uebersetzungen!$B$2+1,FALSE)</f>
        <v>Sonstige Herstellung von Waren, Reparatur und Installation von Maschinen und Ausrüstungen</v>
      </c>
      <c r="D26" s="53">
        <v>188</v>
      </c>
      <c r="E26" s="50">
        <v>196</v>
      </c>
      <c r="F26" s="46">
        <v>198</v>
      </c>
      <c r="G26" s="50">
        <v>197</v>
      </c>
      <c r="H26" s="46">
        <v>206</v>
      </c>
      <c r="I26" s="50">
        <v>205</v>
      </c>
      <c r="J26" s="46">
        <v>208</v>
      </c>
      <c r="K26" s="50">
        <v>204</v>
      </c>
      <c r="L26" s="46">
        <v>200</v>
      </c>
      <c r="M26" s="50">
        <v>192</v>
      </c>
      <c r="N26" s="46">
        <v>193</v>
      </c>
      <c r="O26" s="13">
        <v>183</v>
      </c>
      <c r="P26" s="12">
        <v>184</v>
      </c>
    </row>
    <row r="27" spans="1:16">
      <c r="A27" s="35">
        <f>VLOOKUP("&lt;Zeilentitel_17&gt;",Uebersetzungen!$B$3:$E$286,Uebersetzungen!$B$2+1,FALSE)</f>
        <v>35</v>
      </c>
      <c r="B27" s="8" t="str">
        <f>VLOOKUP("&lt;Zeilentitel_17.1&gt;",Uebersetzungen!$B$3:$E$286,Uebersetzungen!$B$2+1,FALSE)</f>
        <v>Energieversorgung</v>
      </c>
      <c r="D27" s="53">
        <v>40</v>
      </c>
      <c r="E27" s="50">
        <v>42</v>
      </c>
      <c r="F27" s="46">
        <v>43</v>
      </c>
      <c r="G27" s="50">
        <v>43</v>
      </c>
      <c r="H27" s="46">
        <v>41</v>
      </c>
      <c r="I27" s="50">
        <v>40</v>
      </c>
      <c r="J27" s="46">
        <v>44</v>
      </c>
      <c r="K27" s="50">
        <v>49</v>
      </c>
      <c r="L27" s="46">
        <v>49</v>
      </c>
      <c r="M27" s="50">
        <v>48</v>
      </c>
      <c r="N27" s="46">
        <v>46</v>
      </c>
      <c r="O27" s="13">
        <v>44</v>
      </c>
      <c r="P27" s="12">
        <v>42</v>
      </c>
    </row>
    <row r="28" spans="1:16">
      <c r="A28" s="35" t="str">
        <f>VLOOKUP("&lt;Zeilentitel_18&gt;",Uebersetzungen!$B$3:$E$286,Uebersetzungen!$B$2+1,FALSE)</f>
        <v>36 bis 39</v>
      </c>
      <c r="B28" s="8" t="str">
        <f>VLOOKUP("&lt;Zeilentitel_18.1&gt;",Uebersetzungen!$B$3:$E$286,Uebersetzungen!$B$2+1,FALSE)</f>
        <v xml:space="preserve">Wasserversorgung; Abwasser- und Abfallentsorgung und Beseitigung von Umweltverschmutzungen </v>
      </c>
      <c r="D28" s="53">
        <v>53</v>
      </c>
      <c r="E28" s="50">
        <v>54</v>
      </c>
      <c r="F28" s="46">
        <v>51</v>
      </c>
      <c r="G28" s="50">
        <v>51</v>
      </c>
      <c r="H28" s="46">
        <v>47</v>
      </c>
      <c r="I28" s="50">
        <v>47</v>
      </c>
      <c r="J28" s="46">
        <v>49</v>
      </c>
      <c r="K28" s="50">
        <v>49</v>
      </c>
      <c r="L28" s="46">
        <v>52</v>
      </c>
      <c r="M28" s="50">
        <v>53</v>
      </c>
      <c r="N28" s="46">
        <v>53</v>
      </c>
      <c r="O28" s="13">
        <v>53</v>
      </c>
      <c r="P28" s="12">
        <v>54</v>
      </c>
    </row>
    <row r="29" spans="1:16">
      <c r="A29" s="35" t="str">
        <f>VLOOKUP("&lt;Zeilentitel_19&gt;",Uebersetzungen!$B$3:$E$286,Uebersetzungen!$B$2+1,FALSE)</f>
        <v>41 + 42</v>
      </c>
      <c r="B29" s="8" t="str">
        <f>VLOOKUP("&lt;Zeilentitel_19.1&gt;",Uebersetzungen!$B$3:$E$286,Uebersetzungen!$B$2+1,FALSE)</f>
        <v xml:space="preserve">Hoch- und Tiefbau </v>
      </c>
      <c r="D29" s="53">
        <v>380</v>
      </c>
      <c r="E29" s="50">
        <v>371</v>
      </c>
      <c r="F29" s="46">
        <v>371</v>
      </c>
      <c r="G29" s="50">
        <v>365</v>
      </c>
      <c r="H29" s="46">
        <v>354</v>
      </c>
      <c r="I29" s="50">
        <v>365</v>
      </c>
      <c r="J29" s="46">
        <v>367</v>
      </c>
      <c r="K29" s="50">
        <v>362</v>
      </c>
      <c r="L29" s="46">
        <v>356</v>
      </c>
      <c r="M29" s="50">
        <v>346</v>
      </c>
      <c r="N29" s="46">
        <v>330</v>
      </c>
      <c r="O29" s="13">
        <v>324</v>
      </c>
      <c r="P29" s="12">
        <v>329</v>
      </c>
    </row>
    <row r="30" spans="1:16">
      <c r="A30" s="35">
        <f>VLOOKUP("&lt;Zeilentitel_20&gt;",Uebersetzungen!$B$3:$E$286,Uebersetzungen!$B$2+1,FALSE)</f>
        <v>43</v>
      </c>
      <c r="B30" s="8" t="str">
        <f>VLOOKUP("&lt;Zeilentitel_20.1&gt;",Uebersetzungen!$B$3:$E$286,Uebersetzungen!$B$2+1,FALSE)</f>
        <v>Vorbereitende Baustellenarbeiten, Bauinstallation und sonstiges Ausbaugewerbe</v>
      </c>
      <c r="D30" s="53">
        <v>1095</v>
      </c>
      <c r="E30" s="50">
        <v>1093</v>
      </c>
      <c r="F30" s="46">
        <v>1094</v>
      </c>
      <c r="G30" s="50">
        <v>1093</v>
      </c>
      <c r="H30" s="46">
        <v>1094</v>
      </c>
      <c r="I30" s="50">
        <v>1113</v>
      </c>
      <c r="J30" s="46">
        <v>1123</v>
      </c>
      <c r="K30" s="50">
        <v>1145</v>
      </c>
      <c r="L30" s="46">
        <v>1141</v>
      </c>
      <c r="M30" s="50">
        <v>1148</v>
      </c>
      <c r="N30" s="46">
        <v>1157</v>
      </c>
      <c r="O30" s="13">
        <v>1166</v>
      </c>
      <c r="P30" s="12">
        <v>1170</v>
      </c>
    </row>
    <row r="31" spans="1:16">
      <c r="A31" s="36" t="str">
        <f>VLOOKUP("&lt;Zeilentitel_21&gt;",Uebersetzungen!$B$3:$E$286,Uebersetzungen!$B$2+1,FALSE)</f>
        <v>Sekundärer Sektor</v>
      </c>
      <c r="B31" s="10"/>
      <c r="D31" s="54">
        <v>2718</v>
      </c>
      <c r="E31" s="41">
        <v>2744</v>
      </c>
      <c r="F31" s="47">
        <v>2748</v>
      </c>
      <c r="G31" s="41">
        <v>2737</v>
      </c>
      <c r="H31" s="47">
        <v>2741</v>
      </c>
      <c r="I31" s="41">
        <v>2756</v>
      </c>
      <c r="J31" s="47">
        <v>2768</v>
      </c>
      <c r="K31" s="41">
        <v>2784</v>
      </c>
      <c r="L31" s="47">
        <v>2779</v>
      </c>
      <c r="M31" s="41">
        <v>2756</v>
      </c>
      <c r="N31" s="47">
        <v>2744</v>
      </c>
      <c r="O31" s="41">
        <v>2720</v>
      </c>
      <c r="P31" s="11">
        <v>2737</v>
      </c>
    </row>
    <row r="32" spans="1:16">
      <c r="A32" s="35">
        <f>VLOOKUP("&lt;Zeilentitel_22&gt;",Uebersetzungen!$B$3:$E$286,Uebersetzungen!$B$2+1,FALSE)</f>
        <v>45</v>
      </c>
      <c r="B32" s="8" t="str">
        <f>VLOOKUP("&lt;Zeilentitel_22.1&gt;",Uebersetzungen!$B$3:$E$286,Uebersetzungen!$B$2+1,FALSE)</f>
        <v>Handel mit Motorfahrzeugen; Instandhaltung und Reparatur von Motorfahrzeugen</v>
      </c>
      <c r="D32" s="53">
        <v>450</v>
      </c>
      <c r="E32" s="50">
        <v>439</v>
      </c>
      <c r="F32" s="46">
        <v>447</v>
      </c>
      <c r="G32" s="50">
        <v>453</v>
      </c>
      <c r="H32" s="46">
        <v>444</v>
      </c>
      <c r="I32" s="50">
        <v>439</v>
      </c>
      <c r="J32" s="46">
        <v>434</v>
      </c>
      <c r="K32" s="50">
        <v>445</v>
      </c>
      <c r="L32" s="46">
        <v>438</v>
      </c>
      <c r="M32" s="50">
        <v>431</v>
      </c>
      <c r="N32" s="46">
        <v>414</v>
      </c>
      <c r="O32" s="13">
        <v>411</v>
      </c>
      <c r="P32" s="12">
        <v>408</v>
      </c>
    </row>
    <row r="33" spans="1:16">
      <c r="A33" s="35">
        <f>VLOOKUP("&lt;Zeilentitel_23&gt;",Uebersetzungen!$B$3:$E$286,Uebersetzungen!$B$2+1,FALSE)</f>
        <v>46</v>
      </c>
      <c r="B33" s="8" t="str">
        <f>VLOOKUP("&lt;Zeilentitel_23.1&gt;",Uebersetzungen!$B$3:$E$286,Uebersetzungen!$B$2+1,FALSE)</f>
        <v>Grosshandel (ohne Handel mit Motorfahrzeugen)</v>
      </c>
      <c r="D33" s="53">
        <v>370</v>
      </c>
      <c r="E33" s="50">
        <v>393</v>
      </c>
      <c r="F33" s="46">
        <v>398</v>
      </c>
      <c r="G33" s="50">
        <v>412</v>
      </c>
      <c r="H33" s="46">
        <v>417</v>
      </c>
      <c r="I33" s="50">
        <v>428</v>
      </c>
      <c r="J33" s="46">
        <v>433</v>
      </c>
      <c r="K33" s="50">
        <v>419</v>
      </c>
      <c r="L33" s="46">
        <v>425</v>
      </c>
      <c r="M33" s="50">
        <v>436</v>
      </c>
      <c r="N33" s="46">
        <v>404</v>
      </c>
      <c r="O33" s="13">
        <v>400</v>
      </c>
      <c r="P33" s="12">
        <v>391</v>
      </c>
    </row>
    <row r="34" spans="1:16">
      <c r="A34" s="35">
        <f>VLOOKUP("&lt;Zeilentitel_24&gt;",Uebersetzungen!$B$3:$E$286,Uebersetzungen!$B$2+1,FALSE)</f>
        <v>47</v>
      </c>
      <c r="B34" s="8" t="str">
        <f>VLOOKUP("&lt;Zeilentitel_24.1&gt;",Uebersetzungen!$B$3:$E$286,Uebersetzungen!$B$2+1,FALSE)</f>
        <v>Detailhandel (ohne Handel mit Motorfahrzeugen)</v>
      </c>
      <c r="D34" s="53">
        <v>1047</v>
      </c>
      <c r="E34" s="50">
        <v>1077</v>
      </c>
      <c r="F34" s="46">
        <v>1098</v>
      </c>
      <c r="G34" s="50">
        <v>1076</v>
      </c>
      <c r="H34" s="46">
        <v>1085</v>
      </c>
      <c r="I34" s="50">
        <v>1093</v>
      </c>
      <c r="J34" s="46">
        <v>1107</v>
      </c>
      <c r="K34" s="50">
        <v>1141</v>
      </c>
      <c r="L34" s="46">
        <v>1179</v>
      </c>
      <c r="M34" s="50">
        <v>1208</v>
      </c>
      <c r="N34" s="46">
        <v>1210</v>
      </c>
      <c r="O34" s="13">
        <v>1192</v>
      </c>
      <c r="P34" s="12">
        <v>1225</v>
      </c>
    </row>
    <row r="35" spans="1:16">
      <c r="A35" s="35">
        <f>VLOOKUP("&lt;Zeilentitel_25&gt;",Uebersetzungen!$B$3:$E$286,Uebersetzungen!$B$2+1,FALSE)</f>
        <v>49</v>
      </c>
      <c r="B35" s="8" t="str">
        <f>VLOOKUP("&lt;Zeilentitel_25.1&gt;",Uebersetzungen!$B$3:$E$286,Uebersetzungen!$B$2+1,FALSE)</f>
        <v>Landverkehr und Transport in Rohrfernleitungen</v>
      </c>
      <c r="D35" s="53">
        <v>319</v>
      </c>
      <c r="E35" s="50">
        <v>328</v>
      </c>
      <c r="F35" s="46">
        <v>317</v>
      </c>
      <c r="G35" s="50">
        <v>336</v>
      </c>
      <c r="H35" s="46">
        <v>357</v>
      </c>
      <c r="I35" s="50">
        <v>357</v>
      </c>
      <c r="J35" s="46">
        <v>355</v>
      </c>
      <c r="K35" s="50">
        <v>348</v>
      </c>
      <c r="L35" s="46">
        <v>348</v>
      </c>
      <c r="M35" s="50">
        <v>350</v>
      </c>
      <c r="N35" s="46">
        <v>348</v>
      </c>
      <c r="O35" s="13">
        <v>358</v>
      </c>
      <c r="P35" s="12">
        <v>351</v>
      </c>
    </row>
    <row r="36" spans="1:16">
      <c r="A36" s="35" t="str">
        <f>VLOOKUP("&lt;Zeilentitel_26&gt;",Uebersetzungen!$B$3:$E$286,Uebersetzungen!$B$2+1,FALSE)</f>
        <v>50 + 51</v>
      </c>
      <c r="B36" s="8" t="str">
        <f>VLOOKUP("&lt;Zeilentitel_26.1&gt;",Uebersetzungen!$B$3:$E$286,Uebersetzungen!$B$2+1,FALSE)</f>
        <v>Schifffahrt und Luftfahrt</v>
      </c>
      <c r="D36" s="53">
        <v>8</v>
      </c>
      <c r="E36" s="50">
        <v>8</v>
      </c>
      <c r="F36" s="46">
        <v>9</v>
      </c>
      <c r="G36" s="50">
        <v>10</v>
      </c>
      <c r="H36" s="46">
        <v>9</v>
      </c>
      <c r="I36" s="50">
        <v>8</v>
      </c>
      <c r="J36" s="46">
        <v>6</v>
      </c>
      <c r="K36" s="50">
        <v>6</v>
      </c>
      <c r="L36" s="46">
        <v>6</v>
      </c>
      <c r="M36" s="50">
        <v>6</v>
      </c>
      <c r="N36" s="46">
        <v>7</v>
      </c>
      <c r="O36" s="13">
        <v>7</v>
      </c>
      <c r="P36" s="12">
        <v>6</v>
      </c>
    </row>
    <row r="37" spans="1:16">
      <c r="A37" s="35">
        <f>VLOOKUP("&lt;Zeilentitel_27&gt;",Uebersetzungen!$B$3:$E$286,Uebersetzungen!$B$2+1,FALSE)</f>
        <v>52</v>
      </c>
      <c r="B37" s="8" t="str">
        <f>VLOOKUP("&lt;Zeilentitel_27.1&gt;",Uebersetzungen!$B$3:$E$286,Uebersetzungen!$B$2+1,FALSE)</f>
        <v>Lagerei sowie Erbringung von sonstigen Dienstleistungen für den Verkehr</v>
      </c>
      <c r="D37" s="53">
        <v>30</v>
      </c>
      <c r="E37" s="50">
        <v>27</v>
      </c>
      <c r="F37" s="46">
        <v>29</v>
      </c>
      <c r="G37" s="50">
        <v>27</v>
      </c>
      <c r="H37" s="46">
        <v>32</v>
      </c>
      <c r="I37" s="50">
        <v>31</v>
      </c>
      <c r="J37" s="46">
        <v>30</v>
      </c>
      <c r="K37" s="50">
        <v>30</v>
      </c>
      <c r="L37" s="46">
        <v>29</v>
      </c>
      <c r="M37" s="50">
        <v>32</v>
      </c>
      <c r="N37" s="46">
        <v>34</v>
      </c>
      <c r="O37" s="13">
        <v>35</v>
      </c>
      <c r="P37" s="12">
        <v>32</v>
      </c>
    </row>
    <row r="38" spans="1:16">
      <c r="A38" s="35">
        <f>VLOOKUP("&lt;Zeilentitel_28&gt;",Uebersetzungen!$B$3:$E$286,Uebersetzungen!$B$2+1,FALSE)</f>
        <v>53</v>
      </c>
      <c r="B38" s="8" t="str">
        <f>VLOOKUP("&lt;Zeilentitel_28.1&gt;",Uebersetzungen!$B$3:$E$286,Uebersetzungen!$B$2+1,FALSE)</f>
        <v>Post-, Kurier- und Expressdienste</v>
      </c>
      <c r="D38" s="53">
        <v>7</v>
      </c>
      <c r="E38" s="50">
        <v>7</v>
      </c>
      <c r="F38" s="46">
        <v>7</v>
      </c>
      <c r="G38" s="50">
        <v>8</v>
      </c>
      <c r="H38" s="46">
        <v>8</v>
      </c>
      <c r="I38" s="50">
        <v>11</v>
      </c>
      <c r="J38" s="46">
        <v>10</v>
      </c>
      <c r="K38" s="50">
        <v>8</v>
      </c>
      <c r="L38" s="46">
        <v>9</v>
      </c>
      <c r="M38" s="50">
        <v>10</v>
      </c>
      <c r="N38" s="46">
        <v>8</v>
      </c>
      <c r="O38" s="13">
        <v>8</v>
      </c>
      <c r="P38" s="12">
        <v>8</v>
      </c>
    </row>
    <row r="39" spans="1:16">
      <c r="A39" s="35">
        <f>VLOOKUP("&lt;Zeilentitel_29&gt;",Uebersetzungen!$B$3:$E$286,Uebersetzungen!$B$2+1,FALSE)</f>
        <v>55</v>
      </c>
      <c r="B39" s="8" t="str">
        <f>VLOOKUP("&lt;Zeilentitel_29.1&gt;",Uebersetzungen!$B$3:$E$286,Uebersetzungen!$B$2+1,FALSE)</f>
        <v>Beherbergung</v>
      </c>
      <c r="D39" s="53">
        <v>681</v>
      </c>
      <c r="E39" s="50">
        <v>693</v>
      </c>
      <c r="F39" s="46">
        <v>708</v>
      </c>
      <c r="G39" s="50">
        <v>713</v>
      </c>
      <c r="H39" s="46">
        <v>737</v>
      </c>
      <c r="I39" s="50">
        <v>739</v>
      </c>
      <c r="J39" s="46">
        <v>768</v>
      </c>
      <c r="K39" s="50">
        <v>759</v>
      </c>
      <c r="L39" s="46">
        <v>791</v>
      </c>
      <c r="M39" s="50">
        <v>785</v>
      </c>
      <c r="N39" s="46">
        <v>800</v>
      </c>
      <c r="O39" s="13">
        <v>809</v>
      </c>
      <c r="P39" s="12">
        <v>799</v>
      </c>
    </row>
    <row r="40" spans="1:16">
      <c r="A40" s="35">
        <f>VLOOKUP("&lt;Zeilentitel_30&gt;",Uebersetzungen!$B$3:$E$286,Uebersetzungen!$B$2+1,FALSE)</f>
        <v>56</v>
      </c>
      <c r="B40" s="8" t="str">
        <f>VLOOKUP("&lt;Zeilentitel_30.1&gt;",Uebersetzungen!$B$3:$E$286,Uebersetzungen!$B$2+1,FALSE)</f>
        <v>Gastronomie</v>
      </c>
      <c r="D40" s="53">
        <v>790</v>
      </c>
      <c r="E40" s="50">
        <v>815</v>
      </c>
      <c r="F40" s="46">
        <v>813</v>
      </c>
      <c r="G40" s="50">
        <v>836</v>
      </c>
      <c r="H40" s="46">
        <v>852</v>
      </c>
      <c r="I40" s="50">
        <v>847</v>
      </c>
      <c r="J40" s="46">
        <v>856</v>
      </c>
      <c r="K40" s="50">
        <v>876</v>
      </c>
      <c r="L40" s="46">
        <v>857</v>
      </c>
      <c r="M40" s="50">
        <v>868</v>
      </c>
      <c r="N40" s="46">
        <v>884</v>
      </c>
      <c r="O40" s="13">
        <v>892</v>
      </c>
      <c r="P40" s="12">
        <v>887</v>
      </c>
    </row>
    <row r="41" spans="1:16">
      <c r="A41" s="35" t="str">
        <f>VLOOKUP("&lt;Zeilentitel_31&gt;",Uebersetzungen!$B$3:$E$286,Uebersetzungen!$B$2+1,FALSE)</f>
        <v>58 bis 60</v>
      </c>
      <c r="B41" s="8" t="str">
        <f>VLOOKUP("&lt;Zeilentitel_31.1&gt;",Uebersetzungen!$B$3:$E$286,Uebersetzungen!$B$2+1,FALSE)</f>
        <v>Verlagswesen, audiovisuelle Medien und Rundfunk</v>
      </c>
      <c r="D41" s="53">
        <v>110</v>
      </c>
      <c r="E41" s="50">
        <v>99</v>
      </c>
      <c r="F41" s="46">
        <v>95</v>
      </c>
      <c r="G41" s="50">
        <v>82</v>
      </c>
      <c r="H41" s="46">
        <v>92</v>
      </c>
      <c r="I41" s="50">
        <v>85</v>
      </c>
      <c r="J41" s="46">
        <v>82</v>
      </c>
      <c r="K41" s="50">
        <v>86</v>
      </c>
      <c r="L41" s="46">
        <v>86</v>
      </c>
      <c r="M41" s="50">
        <v>76</v>
      </c>
      <c r="N41" s="46">
        <v>73</v>
      </c>
      <c r="O41" s="13">
        <v>71</v>
      </c>
      <c r="P41" s="12">
        <v>63</v>
      </c>
    </row>
    <row r="42" spans="1:16">
      <c r="A42" s="35">
        <f>VLOOKUP("&lt;Zeilentitel_32&gt;",Uebersetzungen!$B$3:$E$286,Uebersetzungen!$B$2+1,FALSE)</f>
        <v>61</v>
      </c>
      <c r="B42" s="8" t="str">
        <f>VLOOKUP("&lt;Zeilentitel_32.1&gt;",Uebersetzungen!$B$3:$E$286,Uebersetzungen!$B$2+1,FALSE)</f>
        <v>Telekommunikation</v>
      </c>
      <c r="D42" s="53" t="s">
        <v>344</v>
      </c>
      <c r="E42" s="50" t="s">
        <v>344</v>
      </c>
      <c r="F42" s="46" t="s">
        <v>344</v>
      </c>
      <c r="G42" s="50" t="s">
        <v>344</v>
      </c>
      <c r="H42" s="46" t="s">
        <v>344</v>
      </c>
      <c r="I42" s="50" t="s">
        <v>344</v>
      </c>
      <c r="J42" s="46" t="s">
        <v>344</v>
      </c>
      <c r="K42" s="50" t="s">
        <v>344</v>
      </c>
      <c r="L42" s="46" t="s">
        <v>344</v>
      </c>
      <c r="M42" s="50" t="s">
        <v>344</v>
      </c>
      <c r="N42" s="46">
        <v>4</v>
      </c>
      <c r="O42" s="13">
        <v>4</v>
      </c>
      <c r="P42" s="12">
        <v>4</v>
      </c>
    </row>
    <row r="43" spans="1:16">
      <c r="A43" s="35" t="str">
        <f>VLOOKUP("&lt;Zeilentitel_33&gt;",Uebersetzungen!$B$3:$E$286,Uebersetzungen!$B$2+1,FALSE)</f>
        <v>62 + 63</v>
      </c>
      <c r="B43" s="8" t="str">
        <f>VLOOKUP("&lt;Zeilentitel_33.1&gt;",Uebersetzungen!$B$3:$E$286,Uebersetzungen!$B$2+1,FALSE)</f>
        <v>Informationstechnologische und Informationsdienstleistungen</v>
      </c>
      <c r="D43" s="53">
        <v>310</v>
      </c>
      <c r="E43" s="50">
        <v>303</v>
      </c>
      <c r="F43" s="46">
        <v>274</v>
      </c>
      <c r="G43" s="50">
        <v>259</v>
      </c>
      <c r="H43" s="46">
        <v>254</v>
      </c>
      <c r="I43" s="50">
        <v>245</v>
      </c>
      <c r="J43" s="46">
        <v>245</v>
      </c>
      <c r="K43" s="50">
        <v>221</v>
      </c>
      <c r="L43" s="46">
        <v>232</v>
      </c>
      <c r="M43" s="50">
        <v>236</v>
      </c>
      <c r="N43" s="46">
        <v>215</v>
      </c>
      <c r="O43" s="13">
        <v>207</v>
      </c>
      <c r="P43" s="12">
        <v>207</v>
      </c>
    </row>
    <row r="44" spans="1:16">
      <c r="A44" s="35">
        <f>VLOOKUP("&lt;Zeilentitel_34&gt;",Uebersetzungen!$B$3:$E$286,Uebersetzungen!$B$2+1,FALSE)</f>
        <v>64</v>
      </c>
      <c r="B44" s="8" t="str">
        <f>VLOOKUP("&lt;Zeilentitel_34.1&gt;",Uebersetzungen!$B$3:$E$286,Uebersetzungen!$B$2+1,FALSE)</f>
        <v>Erbringung von Finanzdienstleistungen</v>
      </c>
      <c r="D44" s="53">
        <v>134</v>
      </c>
      <c r="E44" s="50">
        <v>127</v>
      </c>
      <c r="F44" s="46">
        <v>128</v>
      </c>
      <c r="G44" s="50">
        <v>131</v>
      </c>
      <c r="H44" s="46">
        <v>137</v>
      </c>
      <c r="I44" s="50">
        <v>133</v>
      </c>
      <c r="J44" s="46">
        <v>133</v>
      </c>
      <c r="K44" s="50">
        <v>138</v>
      </c>
      <c r="L44" s="46">
        <v>128</v>
      </c>
      <c r="M44" s="50">
        <v>139</v>
      </c>
      <c r="N44" s="46">
        <v>130</v>
      </c>
      <c r="O44" s="13">
        <v>139</v>
      </c>
      <c r="P44" s="12">
        <v>148</v>
      </c>
    </row>
    <row r="45" spans="1:16">
      <c r="A45" s="35">
        <f>VLOOKUP("&lt;Zeilentitel_35&gt;",Uebersetzungen!$B$3:$E$286,Uebersetzungen!$B$2+1,FALSE)</f>
        <v>65</v>
      </c>
      <c r="B45" s="8" t="str">
        <f>VLOOKUP("&lt;Zeilentitel_35.1&gt;",Uebersetzungen!$B$3:$E$286,Uebersetzungen!$B$2+1,FALSE)</f>
        <v>Versicherungen, Rückversicherungen und Pensionskassen (ohne Sozialversicherung)</v>
      </c>
      <c r="D45" s="53">
        <v>17</v>
      </c>
      <c r="E45" s="50">
        <v>21</v>
      </c>
      <c r="F45" s="46">
        <v>22</v>
      </c>
      <c r="G45" s="50">
        <v>19</v>
      </c>
      <c r="H45" s="46">
        <v>18</v>
      </c>
      <c r="I45" s="50">
        <v>20</v>
      </c>
      <c r="J45" s="46">
        <v>21</v>
      </c>
      <c r="K45" s="50">
        <v>20</v>
      </c>
      <c r="L45" s="46">
        <v>20</v>
      </c>
      <c r="M45" s="50">
        <v>22</v>
      </c>
      <c r="N45" s="46">
        <v>21</v>
      </c>
      <c r="O45" s="13">
        <v>22</v>
      </c>
      <c r="P45" s="12">
        <v>22</v>
      </c>
    </row>
    <row r="46" spans="1:16">
      <c r="A46" s="35">
        <f>VLOOKUP("&lt;Zeilentitel_36&gt;",Uebersetzungen!$B$3:$E$286,Uebersetzungen!$B$2+1,FALSE)</f>
        <v>66</v>
      </c>
      <c r="B46" s="8" t="str">
        <f>VLOOKUP("&lt;Zeilentitel_36.1&gt;",Uebersetzungen!$B$3:$E$286,Uebersetzungen!$B$2+1,FALSE)</f>
        <v>Mit Finanz- und Versicherungsdienstleistungen verbundene Tätigkeiten</v>
      </c>
      <c r="D46" s="53">
        <v>172</v>
      </c>
      <c r="E46" s="50">
        <v>183</v>
      </c>
      <c r="F46" s="46">
        <v>176</v>
      </c>
      <c r="G46" s="50">
        <v>170</v>
      </c>
      <c r="H46" s="46">
        <v>169</v>
      </c>
      <c r="I46" s="50">
        <v>183</v>
      </c>
      <c r="J46" s="46">
        <v>182</v>
      </c>
      <c r="K46" s="50">
        <v>201</v>
      </c>
      <c r="L46" s="46">
        <v>189</v>
      </c>
      <c r="M46" s="50">
        <v>194</v>
      </c>
      <c r="N46" s="46">
        <v>175</v>
      </c>
      <c r="O46" s="13">
        <v>169</v>
      </c>
      <c r="P46" s="12">
        <v>172</v>
      </c>
    </row>
    <row r="47" spans="1:16">
      <c r="A47" s="35">
        <f>VLOOKUP("&lt;Zeilentitel_37&gt;",Uebersetzungen!$B$3:$E$286,Uebersetzungen!$B$2+1,FALSE)</f>
        <v>68</v>
      </c>
      <c r="B47" s="8" t="str">
        <f>VLOOKUP("&lt;Zeilentitel_37.1&gt;",Uebersetzungen!$B$3:$E$286,Uebersetzungen!$B$2+1,FALSE)</f>
        <v>Grundstücks- und Wohnungswesen</v>
      </c>
      <c r="D47" s="53">
        <v>700</v>
      </c>
      <c r="E47" s="50">
        <v>682</v>
      </c>
      <c r="F47" s="46">
        <v>682</v>
      </c>
      <c r="G47" s="50">
        <v>668</v>
      </c>
      <c r="H47" s="46">
        <v>688</v>
      </c>
      <c r="I47" s="50">
        <v>665</v>
      </c>
      <c r="J47" s="46">
        <v>659</v>
      </c>
      <c r="K47" s="50">
        <v>657</v>
      </c>
      <c r="L47" s="46">
        <v>649</v>
      </c>
      <c r="M47" s="50">
        <v>659</v>
      </c>
      <c r="N47" s="46">
        <v>639</v>
      </c>
      <c r="O47" s="13">
        <v>626</v>
      </c>
      <c r="P47" s="12">
        <v>602</v>
      </c>
    </row>
    <row r="48" spans="1:16">
      <c r="A48" s="35">
        <f>VLOOKUP("&lt;Zeilentitel_38&gt;",Uebersetzungen!$B$3:$E$286,Uebersetzungen!$B$2+1,FALSE)</f>
        <v>69</v>
      </c>
      <c r="B48" s="8" t="str">
        <f>VLOOKUP("&lt;Zeilentitel_38.1&gt;",Uebersetzungen!$B$3:$E$286,Uebersetzungen!$B$2+1,FALSE)</f>
        <v>Rechts- und Steuerberatung, Wirtschaftsprüfung</v>
      </c>
      <c r="D48" s="53">
        <v>547</v>
      </c>
      <c r="E48" s="50">
        <v>546</v>
      </c>
      <c r="F48" s="46">
        <v>546</v>
      </c>
      <c r="G48" s="50">
        <v>557</v>
      </c>
      <c r="H48" s="46">
        <v>569</v>
      </c>
      <c r="I48" s="50">
        <v>564</v>
      </c>
      <c r="J48" s="46">
        <v>576</v>
      </c>
      <c r="K48" s="50">
        <v>584</v>
      </c>
      <c r="L48" s="46">
        <v>572</v>
      </c>
      <c r="M48" s="50">
        <v>566</v>
      </c>
      <c r="N48" s="46">
        <v>555</v>
      </c>
      <c r="O48" s="13">
        <v>554</v>
      </c>
      <c r="P48" s="12">
        <v>552</v>
      </c>
    </row>
    <row r="49" spans="1:16">
      <c r="A49" s="35">
        <f>VLOOKUP("&lt;Zeilentitel_39&gt;",Uebersetzungen!$B$3:$E$286,Uebersetzungen!$B$2+1,FALSE)</f>
        <v>70</v>
      </c>
      <c r="B49" s="8" t="str">
        <f>VLOOKUP("&lt;Zeilentitel_39.1&gt;",Uebersetzungen!$B$3:$E$286,Uebersetzungen!$B$2+1,FALSE)</f>
        <v>Verwaltung und Führung von Unternehmen und Betrieben; Unternehmensberatung</v>
      </c>
      <c r="D49" s="53">
        <v>526</v>
      </c>
      <c r="E49" s="50">
        <v>488</v>
      </c>
      <c r="F49" s="46">
        <v>463</v>
      </c>
      <c r="G49" s="50">
        <v>448</v>
      </c>
      <c r="H49" s="46">
        <v>407</v>
      </c>
      <c r="I49" s="50">
        <v>385</v>
      </c>
      <c r="J49" s="46">
        <v>366</v>
      </c>
      <c r="K49" s="50">
        <v>335</v>
      </c>
      <c r="L49" s="46">
        <v>334</v>
      </c>
      <c r="M49" s="50">
        <v>323</v>
      </c>
      <c r="N49" s="46">
        <v>289</v>
      </c>
      <c r="O49" s="13">
        <v>261</v>
      </c>
      <c r="P49" s="12">
        <v>257</v>
      </c>
    </row>
    <row r="50" spans="1:16">
      <c r="A50" s="35">
        <f>VLOOKUP("&lt;Zeilentitel_40&gt;",Uebersetzungen!$B$3:$E$286,Uebersetzungen!$B$2+1,FALSE)</f>
        <v>71</v>
      </c>
      <c r="B50" s="8" t="str">
        <f>VLOOKUP("&lt;Zeilentitel_40.1&gt;",Uebersetzungen!$B$3:$E$286,Uebersetzungen!$B$2+1,FALSE)</f>
        <v>Architektur- und Ingenieurbüros; technische, physikalische und chemische Untersuchung</v>
      </c>
      <c r="D50" s="53">
        <v>905</v>
      </c>
      <c r="E50" s="50">
        <v>908</v>
      </c>
      <c r="F50" s="46">
        <v>881</v>
      </c>
      <c r="G50" s="50">
        <v>899</v>
      </c>
      <c r="H50" s="46">
        <v>908</v>
      </c>
      <c r="I50" s="50">
        <v>904</v>
      </c>
      <c r="J50" s="46">
        <v>905</v>
      </c>
      <c r="K50" s="50">
        <v>913</v>
      </c>
      <c r="L50" s="46">
        <v>905</v>
      </c>
      <c r="M50" s="50">
        <v>910</v>
      </c>
      <c r="N50" s="46">
        <v>888</v>
      </c>
      <c r="O50" s="13">
        <v>871</v>
      </c>
      <c r="P50" s="12">
        <v>890</v>
      </c>
    </row>
    <row r="51" spans="1:16">
      <c r="A51" s="35">
        <f>VLOOKUP("&lt;Zeilentitel_41&gt;",Uebersetzungen!$B$3:$E$286,Uebersetzungen!$B$2+1,FALSE)</f>
        <v>72</v>
      </c>
      <c r="B51" s="8" t="str">
        <f>VLOOKUP("&lt;Zeilentitel_41.1&gt;",Uebersetzungen!$B$3:$E$286,Uebersetzungen!$B$2+1,FALSE)</f>
        <v>Forschung und Entwicklung</v>
      </c>
      <c r="D51" s="53">
        <v>36</v>
      </c>
      <c r="E51" s="50">
        <v>34</v>
      </c>
      <c r="F51" s="46">
        <v>40</v>
      </c>
      <c r="G51" s="50">
        <v>39</v>
      </c>
      <c r="H51" s="46">
        <v>35</v>
      </c>
      <c r="I51" s="50">
        <v>33</v>
      </c>
      <c r="J51" s="46">
        <v>39</v>
      </c>
      <c r="K51" s="50">
        <v>37</v>
      </c>
      <c r="L51" s="46">
        <v>36</v>
      </c>
      <c r="M51" s="50">
        <v>36</v>
      </c>
      <c r="N51" s="46">
        <v>35</v>
      </c>
      <c r="O51" s="13">
        <v>32</v>
      </c>
      <c r="P51" s="12">
        <v>25</v>
      </c>
    </row>
    <row r="52" spans="1:16">
      <c r="A52" s="35" t="str">
        <f>VLOOKUP("&lt;Zeilentitel_42&gt;",Uebersetzungen!$B$3:$E$286,Uebersetzungen!$B$2+1,FALSE)</f>
        <v>73 bis 75</v>
      </c>
      <c r="B52" s="8" t="str">
        <f>VLOOKUP("&lt;Zeilentitel_42.1&gt;",Uebersetzungen!$B$3:$E$286,Uebersetzungen!$B$2+1,FALSE)</f>
        <v>Sonstige freiberufliche, wissenschaftliche und technische Tätigkeiten</v>
      </c>
      <c r="D52" s="53">
        <v>662</v>
      </c>
      <c r="E52" s="50">
        <v>645</v>
      </c>
      <c r="F52" s="46">
        <v>614</v>
      </c>
      <c r="G52" s="50">
        <v>570</v>
      </c>
      <c r="H52" s="46">
        <v>560</v>
      </c>
      <c r="I52" s="50">
        <v>538</v>
      </c>
      <c r="J52" s="46">
        <v>517</v>
      </c>
      <c r="K52" s="50">
        <v>510</v>
      </c>
      <c r="L52" s="46">
        <v>506</v>
      </c>
      <c r="M52" s="50">
        <v>491</v>
      </c>
      <c r="N52" s="46">
        <v>440</v>
      </c>
      <c r="O52" s="13">
        <v>422</v>
      </c>
      <c r="P52" s="12">
        <v>395</v>
      </c>
    </row>
    <row r="53" spans="1:16">
      <c r="A53" s="35" t="str">
        <f>VLOOKUP("&lt;Zeilentitel_43&gt;",Uebersetzungen!$B$3:$E$286,Uebersetzungen!$B$2+1,FALSE)</f>
        <v>77 + 79 bis 82</v>
      </c>
      <c r="B53" s="8" t="str">
        <f>VLOOKUP("&lt;Zeilentitel_43.1&gt;",Uebersetzungen!$B$3:$E$286,Uebersetzungen!$B$2+1,FALSE)</f>
        <v>Erbringung von sonstigen wirtschaftlichen Dienstleistungen</v>
      </c>
      <c r="D53" s="53">
        <v>684</v>
      </c>
      <c r="E53" s="50">
        <v>691</v>
      </c>
      <c r="F53" s="46">
        <v>663</v>
      </c>
      <c r="G53" s="50">
        <v>647</v>
      </c>
      <c r="H53" s="46">
        <v>642</v>
      </c>
      <c r="I53" s="50">
        <v>644</v>
      </c>
      <c r="J53" s="46">
        <v>639</v>
      </c>
      <c r="K53" s="50">
        <v>624</v>
      </c>
      <c r="L53" s="46">
        <v>607</v>
      </c>
      <c r="M53" s="50">
        <v>604</v>
      </c>
      <c r="N53" s="46">
        <v>571</v>
      </c>
      <c r="O53" s="13">
        <v>572</v>
      </c>
      <c r="P53" s="12">
        <v>545</v>
      </c>
    </row>
    <row r="54" spans="1:16">
      <c r="A54" s="35">
        <f>VLOOKUP("&lt;Zeilentitel_44&gt;",Uebersetzungen!$B$3:$E$286,Uebersetzungen!$B$2+1,FALSE)</f>
        <v>78</v>
      </c>
      <c r="B54" s="8" t="str">
        <f>VLOOKUP("&lt;Zeilentitel_44.1&gt;",Uebersetzungen!$B$3:$E$286,Uebersetzungen!$B$2+1,FALSE)</f>
        <v>Vermittlung und Überlassung von Arbeitskräften</v>
      </c>
      <c r="D54" s="53">
        <v>25</v>
      </c>
      <c r="E54" s="50">
        <v>27</v>
      </c>
      <c r="F54" s="46">
        <v>26</v>
      </c>
      <c r="G54" s="50">
        <v>29</v>
      </c>
      <c r="H54" s="46">
        <v>30</v>
      </c>
      <c r="I54" s="50">
        <v>28</v>
      </c>
      <c r="J54" s="46">
        <v>28</v>
      </c>
      <c r="K54" s="50">
        <v>31</v>
      </c>
      <c r="L54" s="46">
        <v>29</v>
      </c>
      <c r="M54" s="50">
        <v>30</v>
      </c>
      <c r="N54" s="46">
        <v>25</v>
      </c>
      <c r="O54" s="13">
        <v>24</v>
      </c>
      <c r="P54" s="12">
        <v>22</v>
      </c>
    </row>
    <row r="55" spans="1:16">
      <c r="A55" s="35">
        <f>VLOOKUP("&lt;Zeilentitel_45&gt;",Uebersetzungen!$B$3:$E$286,Uebersetzungen!$B$2+1,FALSE)</f>
        <v>84</v>
      </c>
      <c r="B55" s="8" t="str">
        <f>VLOOKUP("&lt;Zeilentitel_45.1&gt;",Uebersetzungen!$B$3:$E$286,Uebersetzungen!$B$2+1,FALSE)</f>
        <v>Öffentliche Verwaltung, Verteidigung; Sozialversicherung</v>
      </c>
      <c r="D55" s="53">
        <v>140</v>
      </c>
      <c r="E55" s="50">
        <v>141</v>
      </c>
      <c r="F55" s="46">
        <v>139</v>
      </c>
      <c r="G55" s="50">
        <v>142</v>
      </c>
      <c r="H55" s="46">
        <v>144</v>
      </c>
      <c r="I55" s="50">
        <v>158</v>
      </c>
      <c r="J55" s="46">
        <v>151</v>
      </c>
      <c r="K55" s="50">
        <v>165</v>
      </c>
      <c r="L55" s="46">
        <v>187</v>
      </c>
      <c r="M55" s="50">
        <v>206</v>
      </c>
      <c r="N55" s="46">
        <v>220</v>
      </c>
      <c r="O55" s="13">
        <v>232</v>
      </c>
      <c r="P55" s="12">
        <v>237</v>
      </c>
    </row>
    <row r="56" spans="1:16">
      <c r="A56" s="35">
        <f>VLOOKUP("&lt;Zeilentitel_46&gt;",Uebersetzungen!$B$3:$E$286,Uebersetzungen!$B$2+1,FALSE)</f>
        <v>85</v>
      </c>
      <c r="B56" s="8" t="str">
        <f>VLOOKUP("&lt;Zeilentitel_46.1&gt;",Uebersetzungen!$B$3:$E$286,Uebersetzungen!$B$2+1,FALSE)</f>
        <v>Erziehung und Unterricht</v>
      </c>
      <c r="D56" s="53">
        <v>628</v>
      </c>
      <c r="E56" s="50">
        <v>623</v>
      </c>
      <c r="F56" s="46">
        <v>585</v>
      </c>
      <c r="G56" s="50">
        <v>575</v>
      </c>
      <c r="H56" s="46">
        <v>569</v>
      </c>
      <c r="I56" s="50">
        <v>547</v>
      </c>
      <c r="J56" s="46">
        <v>531</v>
      </c>
      <c r="K56" s="50">
        <v>531</v>
      </c>
      <c r="L56" s="46">
        <v>518</v>
      </c>
      <c r="M56" s="50">
        <v>505</v>
      </c>
      <c r="N56" s="46">
        <v>471</v>
      </c>
      <c r="O56" s="13">
        <v>459</v>
      </c>
      <c r="P56" s="12">
        <v>497</v>
      </c>
    </row>
    <row r="57" spans="1:16">
      <c r="A57" s="35">
        <f>VLOOKUP("&lt;Zeilentitel_47&gt;",Uebersetzungen!$B$3:$E$286,Uebersetzungen!$B$2+1,FALSE)</f>
        <v>86</v>
      </c>
      <c r="B57" s="8" t="str">
        <f>VLOOKUP("&lt;Zeilentitel_47.1&gt;",Uebersetzungen!$B$3:$E$286,Uebersetzungen!$B$2+1,FALSE)</f>
        <v>Gesundheitswesen</v>
      </c>
      <c r="D57" s="53">
        <v>1378</v>
      </c>
      <c r="E57" s="50">
        <v>1353</v>
      </c>
      <c r="F57" s="46">
        <v>1346</v>
      </c>
      <c r="G57" s="50">
        <v>1292</v>
      </c>
      <c r="H57" s="46">
        <v>1295</v>
      </c>
      <c r="I57" s="50">
        <v>1312</v>
      </c>
      <c r="J57" s="46">
        <v>1284</v>
      </c>
      <c r="K57" s="50">
        <v>1306</v>
      </c>
      <c r="L57" s="46">
        <v>1316</v>
      </c>
      <c r="M57" s="50">
        <v>1281</v>
      </c>
      <c r="N57" s="46">
        <v>1180</v>
      </c>
      <c r="O57" s="13">
        <v>1129</v>
      </c>
      <c r="P57" s="12">
        <v>1141</v>
      </c>
    </row>
    <row r="58" spans="1:16">
      <c r="A58" s="35">
        <f>VLOOKUP("&lt;Zeilentitel_48&gt;",Uebersetzungen!$B$3:$E$286,Uebersetzungen!$B$2+1,FALSE)</f>
        <v>87</v>
      </c>
      <c r="B58" s="8" t="str">
        <f>VLOOKUP("&lt;Zeilentitel_48.1&gt;",Uebersetzungen!$B$3:$E$286,Uebersetzungen!$B$2+1,FALSE)</f>
        <v>Heime (ohne Erholungs- und Ferienheime)</v>
      </c>
      <c r="D58" s="53">
        <v>50</v>
      </c>
      <c r="E58" s="50">
        <v>50</v>
      </c>
      <c r="F58" s="46">
        <v>52</v>
      </c>
      <c r="G58" s="50">
        <v>53</v>
      </c>
      <c r="H58" s="46">
        <v>54</v>
      </c>
      <c r="I58" s="50">
        <v>55</v>
      </c>
      <c r="J58" s="46">
        <v>59</v>
      </c>
      <c r="K58" s="50">
        <v>57</v>
      </c>
      <c r="L58" s="46">
        <v>58</v>
      </c>
      <c r="M58" s="50">
        <v>59</v>
      </c>
      <c r="N58" s="46">
        <v>61</v>
      </c>
      <c r="O58" s="13">
        <v>59</v>
      </c>
      <c r="P58" s="12">
        <v>61</v>
      </c>
    </row>
    <row r="59" spans="1:16">
      <c r="A59" s="35">
        <f>VLOOKUP("&lt;Zeilentitel_49&gt;",Uebersetzungen!$B$3:$E$286,Uebersetzungen!$B$2+1,FALSE)</f>
        <v>88</v>
      </c>
      <c r="B59" s="8" t="str">
        <f>VLOOKUP("&lt;Zeilentitel_49.1&gt;",Uebersetzungen!$B$3:$E$286,Uebersetzungen!$B$2+1,FALSE)</f>
        <v xml:space="preserve">Sozialwesen (ohne Heime)
</v>
      </c>
      <c r="D59" s="53">
        <v>201</v>
      </c>
      <c r="E59" s="50">
        <v>204</v>
      </c>
      <c r="F59" s="46">
        <v>206</v>
      </c>
      <c r="G59" s="50">
        <v>200</v>
      </c>
      <c r="H59" s="46">
        <v>203</v>
      </c>
      <c r="I59" s="50">
        <v>209</v>
      </c>
      <c r="J59" s="46">
        <v>196</v>
      </c>
      <c r="K59" s="50">
        <v>191</v>
      </c>
      <c r="L59" s="46">
        <v>187</v>
      </c>
      <c r="M59" s="50">
        <v>173</v>
      </c>
      <c r="N59" s="46">
        <v>164</v>
      </c>
      <c r="O59" s="13">
        <v>155</v>
      </c>
      <c r="P59" s="12">
        <v>151</v>
      </c>
    </row>
    <row r="60" spans="1:16">
      <c r="A60" s="35" t="str">
        <f>VLOOKUP("&lt;Zeilentitel_50&gt;",Uebersetzungen!$B$3:$E$286,Uebersetzungen!$B$2+1,FALSE)</f>
        <v>90 bis 93</v>
      </c>
      <c r="B60" s="8" t="str">
        <f>VLOOKUP("&lt;Zeilentitel_50.1&gt;",Uebersetzungen!$B$3:$E$286,Uebersetzungen!$B$2+1,FALSE)</f>
        <v>Kunst, Unterhaltung und Erholung</v>
      </c>
      <c r="D60" s="53">
        <v>851</v>
      </c>
      <c r="E60" s="50">
        <v>820</v>
      </c>
      <c r="F60" s="46">
        <v>793</v>
      </c>
      <c r="G60" s="50">
        <v>763</v>
      </c>
      <c r="H60" s="46">
        <v>767</v>
      </c>
      <c r="I60" s="50">
        <v>750</v>
      </c>
      <c r="J60" s="46">
        <v>748</v>
      </c>
      <c r="K60" s="50">
        <v>712</v>
      </c>
      <c r="L60" s="46">
        <v>692</v>
      </c>
      <c r="M60" s="50">
        <v>724</v>
      </c>
      <c r="N60" s="46">
        <v>653</v>
      </c>
      <c r="O60" s="13">
        <v>632</v>
      </c>
      <c r="P60" s="12">
        <v>599</v>
      </c>
    </row>
    <row r="61" spans="1:16">
      <c r="A61" s="35" t="str">
        <f>VLOOKUP("&lt;Zeilentitel_51&gt;",Uebersetzungen!$B$3:$E$286,Uebersetzungen!$B$2+1,FALSE)</f>
        <v>94 bis 96</v>
      </c>
      <c r="B61" s="8" t="str">
        <f>VLOOKUP("&lt;Zeilentitel_51.1&gt;",Uebersetzungen!$B$3:$E$286,Uebersetzungen!$B$2+1,FALSE)</f>
        <v>Erbringung von sonstigen Dienstleistungen</v>
      </c>
      <c r="D61" s="53">
        <v>1490</v>
      </c>
      <c r="E61" s="50">
        <v>1468</v>
      </c>
      <c r="F61" s="46">
        <v>1421</v>
      </c>
      <c r="G61" s="50">
        <v>1391</v>
      </c>
      <c r="H61" s="46">
        <v>1397</v>
      </c>
      <c r="I61" s="50">
        <v>1359</v>
      </c>
      <c r="J61" s="46">
        <v>1351</v>
      </c>
      <c r="K61" s="50">
        <v>1373</v>
      </c>
      <c r="L61" s="46">
        <v>1349</v>
      </c>
      <c r="M61" s="50">
        <v>1347</v>
      </c>
      <c r="N61" s="46">
        <v>1288</v>
      </c>
      <c r="O61" s="13">
        <v>1269</v>
      </c>
      <c r="P61" s="12">
        <v>1286</v>
      </c>
    </row>
    <row r="62" spans="1:16">
      <c r="A62" s="36" t="str">
        <f>VLOOKUP("&lt;Zeilentitel_52&gt;",Uebersetzungen!$B$3:$E$286,Uebersetzungen!$B$2+1,FALSE)</f>
        <v>Tertiärer Sektor</v>
      </c>
      <c r="B62" s="10"/>
      <c r="D62" s="54">
        <v>13269</v>
      </c>
      <c r="E62" s="41">
        <v>13201</v>
      </c>
      <c r="F62" s="47">
        <v>12979</v>
      </c>
      <c r="G62" s="41">
        <v>12807</v>
      </c>
      <c r="H62" s="47">
        <v>12881</v>
      </c>
      <c r="I62" s="41">
        <v>12771</v>
      </c>
      <c r="J62" s="47">
        <v>12712</v>
      </c>
      <c r="K62" s="41">
        <v>12725</v>
      </c>
      <c r="L62" s="47">
        <v>12683</v>
      </c>
      <c r="M62" s="41">
        <v>12710</v>
      </c>
      <c r="N62" s="47">
        <v>12206</v>
      </c>
      <c r="O62" s="41">
        <v>12021</v>
      </c>
      <c r="P62" s="11">
        <v>11983</v>
      </c>
    </row>
    <row r="63" spans="1:16" ht="15">
      <c r="A63" s="37" t="str">
        <f>VLOOKUP("&lt;Zeilentitel_53&gt;",Uebersetzungen!$B$3:$E$286,Uebersetzungen!$B$2+1,FALSE)</f>
        <v>Total</v>
      </c>
      <c r="B63" s="14" t="str">
        <f>VLOOKUP("&lt;Zeilentitel_53.1&gt;",Uebersetzungen!$B$3:$E$286,Uebersetzungen!$B$2+1,FALSE)</f>
        <v>Total</v>
      </c>
      <c r="D63" s="55">
        <v>18224</v>
      </c>
      <c r="E63" s="51">
        <v>18196</v>
      </c>
      <c r="F63" s="48">
        <v>18003</v>
      </c>
      <c r="G63" s="51">
        <v>17848</v>
      </c>
      <c r="H63" s="48">
        <v>17969</v>
      </c>
      <c r="I63" s="51">
        <v>17900</v>
      </c>
      <c r="J63" s="48">
        <v>17893</v>
      </c>
      <c r="K63" s="51">
        <v>17965</v>
      </c>
      <c r="L63" s="48">
        <v>17984</v>
      </c>
      <c r="M63" s="51">
        <v>18040</v>
      </c>
      <c r="N63" s="48">
        <v>17547</v>
      </c>
      <c r="O63" s="15">
        <v>17406</v>
      </c>
      <c r="P63" s="16">
        <v>17448</v>
      </c>
    </row>
    <row r="65" spans="1:1">
      <c r="A65" s="7" t="str">
        <f>VLOOKUP("&lt;Legende_1&gt;",Uebersetzungen!$B$3:$E$315,Uebersetzungen!$B$2+1,FALSE)</f>
        <v>* aus Datenschutzgründen nicht einzeln ausgewiesen</v>
      </c>
    </row>
    <row r="67" spans="1:1">
      <c r="A67" s="7" t="str">
        <f>VLOOKUP("&lt;Quelle_1&gt;",Uebersetzungen!$B$3:$E$307,Uebersetzungen!$B$2+1,FALSE)</f>
        <v>Quelle: BFS (STATENT)</v>
      </c>
    </row>
    <row r="68" spans="1:1">
      <c r="A68" s="7" t="str">
        <f>VLOOKUP("&lt;Aktualisierung&gt;",Uebersetzungen!$B$3:$E$307,Uebersetzungen!$B$2+1,FALSE)</f>
        <v>Letztmals aktualisiert am: 21.08.2024</v>
      </c>
    </row>
  </sheetData>
  <sheetProtection sheet="1" objects="1" scenarios="1"/>
  <mergeCells count="1">
    <mergeCell ref="E10:P10"/>
  </mergeCells>
  <pageMargins left="0.7" right="0.7" top="0.78740157499999996" bottom="0.78740157499999996" header="0.3" footer="0.3"/>
  <pageSetup paperSize="9" scale="67" orientation="portrait" r:id="rId1"/>
  <colBreaks count="1" manualBreakCount="1">
    <brk id="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</xdr:col>
                    <xdr:colOff>4695825</xdr:colOff>
                    <xdr:row>1</xdr:row>
                    <xdr:rowOff>114300</xdr:rowOff>
                  </from>
                  <to>
                    <xdr:col>1</xdr:col>
                    <xdr:colOff>5743575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4695825</xdr:colOff>
                    <xdr:row>2</xdr:row>
                    <xdr:rowOff>104775</xdr:rowOff>
                  </from>
                  <to>
                    <xdr:col>1</xdr:col>
                    <xdr:colOff>6105525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</xdr:col>
                    <xdr:colOff>4695825</xdr:colOff>
                    <xdr:row>3</xdr:row>
                    <xdr:rowOff>66675</xdr:rowOff>
                  </from>
                  <to>
                    <xdr:col>1</xdr:col>
                    <xdr:colOff>5743575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5"/>
  <sheetViews>
    <sheetView topLeftCell="A96" workbookViewId="0">
      <selection activeCell="C131" sqref="C131"/>
    </sheetView>
  </sheetViews>
  <sheetFormatPr baseColWidth="10" defaultColWidth="12.5703125" defaultRowHeight="12.75"/>
  <cols>
    <col min="1" max="1" width="8.5703125" style="23" bestFit="1" customWidth="1"/>
    <col min="2" max="2" width="17.7109375" style="23" bestFit="1" customWidth="1"/>
    <col min="3" max="3" width="46.7109375" style="23" bestFit="1" customWidth="1"/>
    <col min="4" max="4" width="47.5703125" style="23" bestFit="1" customWidth="1"/>
    <col min="5" max="5" width="47" style="23" bestFit="1" customWidth="1"/>
    <col min="6" max="16384" width="12.5703125" style="23"/>
  </cols>
  <sheetData>
    <row r="1" spans="1:6">
      <c r="A1" s="21" t="s">
        <v>74</v>
      </c>
      <c r="B1" s="21" t="s">
        <v>75</v>
      </c>
      <c r="C1" s="21" t="s">
        <v>76</v>
      </c>
      <c r="D1" s="21" t="s">
        <v>77</v>
      </c>
      <c r="E1" s="21" t="s">
        <v>78</v>
      </c>
      <c r="F1" s="22"/>
    </row>
    <row r="2" spans="1:6">
      <c r="A2" s="24" t="s">
        <v>79</v>
      </c>
      <c r="B2" s="25">
        <v>1</v>
      </c>
      <c r="C2" s="22"/>
      <c r="D2" s="22"/>
      <c r="E2" s="22"/>
      <c r="F2" s="22"/>
    </row>
    <row r="3" spans="1:6">
      <c r="A3" s="24"/>
      <c r="B3" s="23" t="s">
        <v>80</v>
      </c>
      <c r="C3" s="26" t="s">
        <v>81</v>
      </c>
      <c r="D3" s="26" t="s">
        <v>82</v>
      </c>
      <c r="E3" s="26" t="s">
        <v>83</v>
      </c>
      <c r="F3" s="22"/>
    </row>
    <row r="4" spans="1:6" ht="25.5">
      <c r="A4" s="24" t="s">
        <v>84</v>
      </c>
      <c r="B4" s="27" t="s">
        <v>85</v>
      </c>
      <c r="C4" s="28" t="s">
        <v>338</v>
      </c>
      <c r="D4" s="28" t="s">
        <v>339</v>
      </c>
      <c r="E4" s="28" t="s">
        <v>340</v>
      </c>
      <c r="F4" s="22"/>
    </row>
    <row r="5" spans="1:6">
      <c r="A5" s="24"/>
      <c r="B5" s="23" t="s">
        <v>86</v>
      </c>
      <c r="C5" s="29"/>
      <c r="D5" s="29"/>
      <c r="E5" s="29"/>
      <c r="F5" s="22"/>
    </row>
    <row r="6" spans="1:6">
      <c r="A6" s="24"/>
      <c r="B6" s="24"/>
      <c r="C6" s="30"/>
      <c r="D6" s="30"/>
      <c r="E6" s="30"/>
      <c r="F6" s="22"/>
    </row>
    <row r="7" spans="1:6">
      <c r="A7" s="24" t="s">
        <v>84</v>
      </c>
      <c r="B7" s="23" t="s">
        <v>88</v>
      </c>
      <c r="C7" s="29" t="s">
        <v>72</v>
      </c>
      <c r="D7" s="29" t="s">
        <v>311</v>
      </c>
      <c r="E7" s="29" t="s">
        <v>310</v>
      </c>
      <c r="F7" s="22"/>
    </row>
    <row r="8" spans="1:6">
      <c r="A8" s="22"/>
      <c r="B8" s="23" t="s">
        <v>89</v>
      </c>
      <c r="C8" s="29" t="s">
        <v>0</v>
      </c>
      <c r="D8" s="29" t="s">
        <v>312</v>
      </c>
      <c r="E8" s="29" t="s">
        <v>320</v>
      </c>
      <c r="F8" s="22"/>
    </row>
    <row r="9" spans="1:6">
      <c r="A9" s="22"/>
      <c r="B9" s="23" t="s">
        <v>90</v>
      </c>
      <c r="C9" s="29" t="s">
        <v>2</v>
      </c>
      <c r="D9" s="29" t="s">
        <v>284</v>
      </c>
      <c r="E9" s="29" t="s">
        <v>253</v>
      </c>
      <c r="F9" s="22"/>
    </row>
    <row r="10" spans="1:6">
      <c r="A10" s="22"/>
      <c r="B10" s="23" t="s">
        <v>91</v>
      </c>
      <c r="C10" s="29" t="s">
        <v>3</v>
      </c>
      <c r="D10" s="29" t="s">
        <v>313</v>
      </c>
      <c r="E10" s="29" t="s">
        <v>325</v>
      </c>
      <c r="F10" s="22"/>
    </row>
    <row r="11" spans="1:6">
      <c r="A11" s="22"/>
      <c r="B11" s="23" t="s">
        <v>92</v>
      </c>
      <c r="C11" s="29" t="s">
        <v>5</v>
      </c>
      <c r="D11" s="29" t="s">
        <v>314</v>
      </c>
      <c r="E11" s="29" t="s">
        <v>326</v>
      </c>
      <c r="F11" s="22"/>
    </row>
    <row r="12" spans="1:6">
      <c r="A12" s="22"/>
      <c r="B12" s="23" t="s">
        <v>93</v>
      </c>
      <c r="C12" s="29" t="s">
        <v>7</v>
      </c>
      <c r="D12" s="29" t="s">
        <v>315</v>
      </c>
      <c r="E12" s="29" t="s">
        <v>327</v>
      </c>
      <c r="F12" s="22"/>
    </row>
    <row r="13" spans="1:6">
      <c r="A13" s="22"/>
      <c r="B13" s="23" t="s">
        <v>94</v>
      </c>
      <c r="C13" s="29" t="s">
        <v>9</v>
      </c>
      <c r="D13" s="29" t="s">
        <v>316</v>
      </c>
      <c r="E13" s="29" t="s">
        <v>328</v>
      </c>
      <c r="F13" s="22"/>
    </row>
    <row r="14" spans="1:6">
      <c r="A14" s="22"/>
      <c r="B14" s="23" t="s">
        <v>95</v>
      </c>
      <c r="C14" s="29" t="s">
        <v>11</v>
      </c>
      <c r="D14" s="29" t="s">
        <v>11</v>
      </c>
      <c r="E14" s="29" t="s">
        <v>11</v>
      </c>
      <c r="F14" s="22"/>
    </row>
    <row r="15" spans="1:6">
      <c r="A15" s="22"/>
      <c r="B15" s="23" t="s">
        <v>96</v>
      </c>
      <c r="C15" s="29">
        <v>21</v>
      </c>
      <c r="D15" s="29">
        <v>21</v>
      </c>
      <c r="E15" s="29">
        <v>21</v>
      </c>
      <c r="F15" s="22"/>
    </row>
    <row r="16" spans="1:6">
      <c r="A16" s="22"/>
      <c r="B16" s="23" t="s">
        <v>97</v>
      </c>
      <c r="C16" s="29" t="s">
        <v>14</v>
      </c>
      <c r="D16" s="29" t="s">
        <v>14</v>
      </c>
      <c r="E16" s="29" t="s">
        <v>14</v>
      </c>
      <c r="F16" s="22"/>
    </row>
    <row r="17" spans="1:6">
      <c r="A17" s="22"/>
      <c r="B17" s="23" t="s">
        <v>98</v>
      </c>
      <c r="C17" s="29" t="s">
        <v>16</v>
      </c>
      <c r="D17" s="29" t="s">
        <v>16</v>
      </c>
      <c r="E17" s="29" t="s">
        <v>16</v>
      </c>
      <c r="F17" s="22"/>
    </row>
    <row r="18" spans="1:6">
      <c r="A18" s="22"/>
      <c r="B18" s="23" t="s">
        <v>99</v>
      </c>
      <c r="C18" s="29">
        <v>26</v>
      </c>
      <c r="D18" s="29">
        <v>26</v>
      </c>
      <c r="E18" s="29">
        <v>26</v>
      </c>
      <c r="F18" s="22"/>
    </row>
    <row r="19" spans="1:6">
      <c r="A19" s="22"/>
      <c r="B19" s="23" t="s">
        <v>100</v>
      </c>
      <c r="C19" s="29">
        <v>27</v>
      </c>
      <c r="D19" s="29">
        <v>27</v>
      </c>
      <c r="E19" s="29">
        <v>27</v>
      </c>
      <c r="F19" s="22"/>
    </row>
    <row r="20" spans="1:6">
      <c r="A20" s="22"/>
      <c r="B20" s="23" t="s">
        <v>101</v>
      </c>
      <c r="C20" s="29">
        <v>28</v>
      </c>
      <c r="D20" s="29">
        <v>28</v>
      </c>
      <c r="E20" s="29">
        <v>28</v>
      </c>
      <c r="F20" s="22"/>
    </row>
    <row r="21" spans="1:6">
      <c r="A21" s="22"/>
      <c r="B21" s="23" t="s">
        <v>102</v>
      </c>
      <c r="C21" s="29" t="s">
        <v>21</v>
      </c>
      <c r="D21" s="29" t="s">
        <v>21</v>
      </c>
      <c r="E21" s="29" t="s">
        <v>21</v>
      </c>
      <c r="F21" s="22"/>
    </row>
    <row r="22" spans="1:6">
      <c r="A22" s="22"/>
      <c r="B22" s="23" t="s">
        <v>103</v>
      </c>
      <c r="C22" s="29" t="s">
        <v>23</v>
      </c>
      <c r="D22" s="29" t="s">
        <v>317</v>
      </c>
      <c r="E22" s="29" t="s">
        <v>329</v>
      </c>
      <c r="F22" s="22"/>
    </row>
    <row r="23" spans="1:6">
      <c r="A23" s="22"/>
      <c r="B23" s="23" t="s">
        <v>104</v>
      </c>
      <c r="C23" s="29">
        <v>35</v>
      </c>
      <c r="D23" s="29">
        <v>35</v>
      </c>
      <c r="E23" s="29">
        <v>35</v>
      </c>
      <c r="F23" s="22"/>
    </row>
    <row r="24" spans="1:6">
      <c r="A24" s="22"/>
      <c r="B24" s="23" t="s">
        <v>105</v>
      </c>
      <c r="C24" s="29" t="s">
        <v>26</v>
      </c>
      <c r="D24" s="29" t="s">
        <v>318</v>
      </c>
      <c r="E24" s="29" t="s">
        <v>330</v>
      </c>
      <c r="F24" s="22"/>
    </row>
    <row r="25" spans="1:6">
      <c r="A25" s="22"/>
      <c r="B25" s="23" t="s">
        <v>106</v>
      </c>
      <c r="C25" s="29" t="s">
        <v>28</v>
      </c>
      <c r="D25" s="29" t="s">
        <v>28</v>
      </c>
      <c r="E25" s="29" t="s">
        <v>28</v>
      </c>
      <c r="F25" s="22"/>
    </row>
    <row r="26" spans="1:6">
      <c r="A26" s="22"/>
      <c r="B26" s="23" t="s">
        <v>107</v>
      </c>
      <c r="C26" s="29">
        <v>43</v>
      </c>
      <c r="D26" s="29">
        <v>43</v>
      </c>
      <c r="E26" s="29">
        <v>43</v>
      </c>
      <c r="F26" s="22"/>
    </row>
    <row r="27" spans="1:6">
      <c r="A27" s="22"/>
      <c r="B27" s="23" t="s">
        <v>108</v>
      </c>
      <c r="C27" s="29" t="s">
        <v>31</v>
      </c>
      <c r="D27" s="29" t="s">
        <v>296</v>
      </c>
      <c r="E27" s="29" t="s">
        <v>251</v>
      </c>
      <c r="F27" s="22"/>
    </row>
    <row r="28" spans="1:6">
      <c r="A28" s="22"/>
      <c r="B28" s="23" t="s">
        <v>109</v>
      </c>
      <c r="C28" s="29">
        <v>45</v>
      </c>
      <c r="D28" s="29">
        <v>45</v>
      </c>
      <c r="E28" s="29">
        <v>45</v>
      </c>
      <c r="F28" s="22"/>
    </row>
    <row r="29" spans="1:6">
      <c r="A29" s="22"/>
      <c r="B29" s="23" t="s">
        <v>110</v>
      </c>
      <c r="C29" s="29">
        <v>46</v>
      </c>
      <c r="D29" s="29">
        <v>46</v>
      </c>
      <c r="E29" s="29">
        <v>46</v>
      </c>
      <c r="F29" s="22"/>
    </row>
    <row r="30" spans="1:6">
      <c r="A30" s="22"/>
      <c r="B30" s="23" t="s">
        <v>111</v>
      </c>
      <c r="C30" s="29">
        <v>47</v>
      </c>
      <c r="D30" s="29">
        <v>47</v>
      </c>
      <c r="E30" s="29">
        <v>47</v>
      </c>
      <c r="F30" s="22"/>
    </row>
    <row r="31" spans="1:6">
      <c r="A31" s="22"/>
      <c r="B31" s="23" t="s">
        <v>112</v>
      </c>
      <c r="C31" s="29">
        <v>49</v>
      </c>
      <c r="D31" s="29">
        <v>49</v>
      </c>
      <c r="E31" s="29">
        <v>49</v>
      </c>
      <c r="F31" s="22"/>
    </row>
    <row r="32" spans="1:6">
      <c r="A32" s="22"/>
      <c r="B32" s="23" t="s">
        <v>113</v>
      </c>
      <c r="C32" s="29" t="s">
        <v>36</v>
      </c>
      <c r="D32" s="29" t="s">
        <v>36</v>
      </c>
      <c r="E32" s="29" t="s">
        <v>36</v>
      </c>
      <c r="F32" s="22"/>
    </row>
    <row r="33" spans="1:6">
      <c r="A33" s="22"/>
      <c r="B33" s="23" t="s">
        <v>114</v>
      </c>
      <c r="C33" s="29">
        <v>52</v>
      </c>
      <c r="D33" s="29">
        <v>52</v>
      </c>
      <c r="E33" s="29">
        <v>52</v>
      </c>
      <c r="F33" s="22"/>
    </row>
    <row r="34" spans="1:6">
      <c r="A34" s="24" t="s">
        <v>84</v>
      </c>
      <c r="B34" s="23" t="s">
        <v>121</v>
      </c>
      <c r="C34" s="29">
        <v>53</v>
      </c>
      <c r="D34" s="29">
        <v>53</v>
      </c>
      <c r="E34" s="29">
        <v>53</v>
      </c>
      <c r="F34" s="22"/>
    </row>
    <row r="35" spans="1:6">
      <c r="A35" s="22"/>
      <c r="B35" s="23" t="s">
        <v>122</v>
      </c>
      <c r="C35" s="29">
        <v>55</v>
      </c>
      <c r="D35" s="29">
        <v>55</v>
      </c>
      <c r="E35" s="29">
        <v>55</v>
      </c>
      <c r="F35" s="22"/>
    </row>
    <row r="36" spans="1:6">
      <c r="A36" s="22"/>
      <c r="B36" s="23" t="s">
        <v>123</v>
      </c>
      <c r="C36" s="29">
        <v>56</v>
      </c>
      <c r="D36" s="29">
        <v>56</v>
      </c>
      <c r="E36" s="29">
        <v>56</v>
      </c>
      <c r="F36" s="22"/>
    </row>
    <row r="37" spans="1:6">
      <c r="A37" s="22"/>
      <c r="B37" s="23" t="s">
        <v>124</v>
      </c>
      <c r="C37" s="29" t="s">
        <v>42</v>
      </c>
      <c r="D37" s="29" t="s">
        <v>319</v>
      </c>
      <c r="E37" s="29" t="s">
        <v>331</v>
      </c>
      <c r="F37" s="22"/>
    </row>
    <row r="38" spans="1:6">
      <c r="A38" s="22"/>
      <c r="B38" s="23" t="s">
        <v>125</v>
      </c>
      <c r="C38" s="29">
        <v>61</v>
      </c>
      <c r="D38" s="29">
        <v>61</v>
      </c>
      <c r="E38" s="29">
        <v>61</v>
      </c>
      <c r="F38" s="22"/>
    </row>
    <row r="39" spans="1:6">
      <c r="A39" s="22"/>
      <c r="B39" s="23" t="s">
        <v>126</v>
      </c>
      <c r="C39" s="29" t="s">
        <v>45</v>
      </c>
      <c r="D39" s="29" t="s">
        <v>45</v>
      </c>
      <c r="E39" s="29" t="s">
        <v>45</v>
      </c>
      <c r="F39" s="22"/>
    </row>
    <row r="40" spans="1:6">
      <c r="A40" s="22"/>
      <c r="B40" s="23" t="s">
        <v>127</v>
      </c>
      <c r="C40" s="29">
        <v>64</v>
      </c>
      <c r="D40" s="29">
        <v>64</v>
      </c>
      <c r="E40" s="29">
        <v>64</v>
      </c>
      <c r="F40" s="22"/>
    </row>
    <row r="41" spans="1:6">
      <c r="A41" s="22"/>
      <c r="B41" s="23" t="s">
        <v>128</v>
      </c>
      <c r="C41" s="29">
        <v>65</v>
      </c>
      <c r="D41" s="29">
        <v>65</v>
      </c>
      <c r="E41" s="29">
        <v>65</v>
      </c>
      <c r="F41" s="22"/>
    </row>
    <row r="42" spans="1:6">
      <c r="A42" s="22"/>
      <c r="B42" s="23" t="s">
        <v>129</v>
      </c>
      <c r="C42" s="29">
        <v>66</v>
      </c>
      <c r="D42" s="29">
        <v>66</v>
      </c>
      <c r="E42" s="29">
        <v>66</v>
      </c>
      <c r="F42" s="22"/>
    </row>
    <row r="43" spans="1:6">
      <c r="A43" s="22"/>
      <c r="B43" s="23" t="s">
        <v>130</v>
      </c>
      <c r="C43" s="29">
        <v>68</v>
      </c>
      <c r="D43" s="29">
        <v>68</v>
      </c>
      <c r="E43" s="29">
        <v>68</v>
      </c>
      <c r="F43" s="22"/>
    </row>
    <row r="44" spans="1:6">
      <c r="A44" s="22"/>
      <c r="B44" s="23" t="s">
        <v>131</v>
      </c>
      <c r="C44" s="29">
        <v>69</v>
      </c>
      <c r="D44" s="29">
        <v>69</v>
      </c>
      <c r="E44" s="29">
        <v>69</v>
      </c>
      <c r="F44" s="22"/>
    </row>
    <row r="45" spans="1:6">
      <c r="A45" s="22"/>
      <c r="B45" s="23" t="s">
        <v>132</v>
      </c>
      <c r="C45" s="29">
        <v>70</v>
      </c>
      <c r="D45" s="29">
        <v>70</v>
      </c>
      <c r="E45" s="29">
        <v>70</v>
      </c>
      <c r="F45" s="22"/>
    </row>
    <row r="46" spans="1:6">
      <c r="A46" s="22"/>
      <c r="B46" s="23" t="s">
        <v>133</v>
      </c>
      <c r="C46" s="29">
        <v>71</v>
      </c>
      <c r="D46" s="29">
        <v>71</v>
      </c>
      <c r="E46" s="29">
        <v>71</v>
      </c>
      <c r="F46" s="22"/>
    </row>
    <row r="47" spans="1:6">
      <c r="A47" s="22"/>
      <c r="B47" s="23" t="s">
        <v>134</v>
      </c>
      <c r="C47" s="29">
        <v>72</v>
      </c>
      <c r="D47" s="29">
        <v>72</v>
      </c>
      <c r="E47" s="29">
        <v>72</v>
      </c>
      <c r="F47" s="22"/>
    </row>
    <row r="48" spans="1:6">
      <c r="A48" s="22"/>
      <c r="B48" s="23" t="s">
        <v>135</v>
      </c>
      <c r="C48" s="29" t="s">
        <v>55</v>
      </c>
      <c r="D48" s="29" t="s">
        <v>321</v>
      </c>
      <c r="E48" s="29" t="s">
        <v>332</v>
      </c>
      <c r="F48" s="22"/>
    </row>
    <row r="49" spans="1:6">
      <c r="A49" s="22"/>
      <c r="B49" s="23" t="s">
        <v>136</v>
      </c>
      <c r="C49" s="29" t="s">
        <v>57</v>
      </c>
      <c r="D49" s="29" t="s">
        <v>322</v>
      </c>
      <c r="E49" s="29" t="s">
        <v>333</v>
      </c>
      <c r="F49" s="22"/>
    </row>
    <row r="50" spans="1:6">
      <c r="A50" s="22"/>
      <c r="B50" s="23" t="s">
        <v>137</v>
      </c>
      <c r="C50" s="29">
        <v>78</v>
      </c>
      <c r="D50" s="29">
        <v>78</v>
      </c>
      <c r="E50" s="29">
        <v>78</v>
      </c>
      <c r="F50" s="22"/>
    </row>
    <row r="51" spans="1:6">
      <c r="A51" s="22"/>
      <c r="B51" s="23" t="s">
        <v>138</v>
      </c>
      <c r="C51" s="29">
        <v>84</v>
      </c>
      <c r="D51" s="29">
        <v>84</v>
      </c>
      <c r="E51" s="29">
        <v>84</v>
      </c>
      <c r="F51" s="22"/>
    </row>
    <row r="52" spans="1:6">
      <c r="A52" s="22"/>
      <c r="B52" s="23" t="s">
        <v>139</v>
      </c>
      <c r="C52" s="29">
        <v>85</v>
      </c>
      <c r="D52" s="29">
        <v>85</v>
      </c>
      <c r="E52" s="29">
        <v>85</v>
      </c>
      <c r="F52" s="22"/>
    </row>
    <row r="53" spans="1:6">
      <c r="A53" s="22"/>
      <c r="B53" s="23" t="s">
        <v>140</v>
      </c>
      <c r="C53" s="29">
        <v>86</v>
      </c>
      <c r="D53" s="29">
        <v>86</v>
      </c>
      <c r="E53" s="29">
        <v>86</v>
      </c>
      <c r="F53" s="22"/>
    </row>
    <row r="54" spans="1:6">
      <c r="A54" s="22"/>
      <c r="B54" s="23" t="s">
        <v>141</v>
      </c>
      <c r="C54" s="29">
        <v>87</v>
      </c>
      <c r="D54" s="29">
        <v>87</v>
      </c>
      <c r="E54" s="29">
        <v>87</v>
      </c>
      <c r="F54" s="22"/>
    </row>
    <row r="55" spans="1:6">
      <c r="A55" s="22"/>
      <c r="B55" s="23" t="s">
        <v>142</v>
      </c>
      <c r="C55" s="29">
        <v>88</v>
      </c>
      <c r="D55" s="29">
        <v>88</v>
      </c>
      <c r="E55" s="29">
        <v>88</v>
      </c>
      <c r="F55" s="22"/>
    </row>
    <row r="56" spans="1:6">
      <c r="A56" s="22"/>
      <c r="B56" s="23" t="s">
        <v>143</v>
      </c>
      <c r="C56" s="29" t="s">
        <v>65</v>
      </c>
      <c r="D56" s="29" t="s">
        <v>323</v>
      </c>
      <c r="E56" s="29" t="s">
        <v>334</v>
      </c>
      <c r="F56" s="22"/>
    </row>
    <row r="57" spans="1:6">
      <c r="A57" s="22"/>
      <c r="B57" s="23" t="s">
        <v>144</v>
      </c>
      <c r="C57" s="29" t="s">
        <v>67</v>
      </c>
      <c r="D57" s="29" t="s">
        <v>324</v>
      </c>
      <c r="E57" s="29" t="s">
        <v>335</v>
      </c>
      <c r="F57" s="22"/>
    </row>
    <row r="58" spans="1:6">
      <c r="A58" s="22"/>
      <c r="B58" s="23" t="s">
        <v>145</v>
      </c>
      <c r="C58" s="29" t="s">
        <v>69</v>
      </c>
      <c r="D58" s="23" t="s">
        <v>309</v>
      </c>
      <c r="E58" s="29" t="s">
        <v>255</v>
      </c>
      <c r="F58" s="22"/>
    </row>
    <row r="59" spans="1:6">
      <c r="A59" s="22"/>
      <c r="B59" s="23" t="s">
        <v>146</v>
      </c>
      <c r="C59" s="29" t="s">
        <v>70</v>
      </c>
      <c r="D59" s="23" t="s">
        <v>70</v>
      </c>
      <c r="E59" s="29" t="s">
        <v>252</v>
      </c>
      <c r="F59" s="22"/>
    </row>
    <row r="60" spans="1:6">
      <c r="A60" s="22"/>
      <c r="B60" s="23" t="s">
        <v>147</v>
      </c>
      <c r="C60" s="29"/>
      <c r="D60" s="29"/>
      <c r="E60" s="29"/>
      <c r="F60" s="22"/>
    </row>
    <row r="61" spans="1:6">
      <c r="A61" s="24"/>
      <c r="B61" s="22"/>
      <c r="C61" s="31"/>
      <c r="D61" s="31"/>
      <c r="E61" s="31"/>
      <c r="F61" s="22"/>
    </row>
    <row r="62" spans="1:6">
      <c r="A62" s="24" t="s">
        <v>84</v>
      </c>
      <c r="B62" s="23" t="s">
        <v>150</v>
      </c>
      <c r="C62" s="29" t="s">
        <v>257</v>
      </c>
      <c r="D62" s="23" t="s">
        <v>283</v>
      </c>
      <c r="E62" s="23" t="s">
        <v>256</v>
      </c>
      <c r="F62" s="22"/>
    </row>
    <row r="63" spans="1:6">
      <c r="A63" s="22"/>
      <c r="B63" s="23" t="s">
        <v>151</v>
      </c>
      <c r="C63" s="29" t="s">
        <v>1</v>
      </c>
      <c r="D63" s="23" t="s">
        <v>258</v>
      </c>
      <c r="E63" s="29" t="s">
        <v>204</v>
      </c>
      <c r="F63" s="22"/>
    </row>
    <row r="64" spans="1:6">
      <c r="A64" s="22"/>
      <c r="B64" s="23" t="s">
        <v>152</v>
      </c>
      <c r="C64" s="29" t="s">
        <v>2</v>
      </c>
      <c r="D64" s="23" t="s">
        <v>284</v>
      </c>
      <c r="E64" s="29" t="s">
        <v>253</v>
      </c>
      <c r="F64" s="22"/>
    </row>
    <row r="65" spans="1:6" ht="25.5">
      <c r="A65" s="22"/>
      <c r="B65" s="23" t="s">
        <v>153</v>
      </c>
      <c r="C65" s="29" t="s">
        <v>4</v>
      </c>
      <c r="D65" s="23" t="s">
        <v>259</v>
      </c>
      <c r="E65" s="29" t="s">
        <v>205</v>
      </c>
      <c r="F65" s="22"/>
    </row>
    <row r="66" spans="1:6" ht="25.5">
      <c r="A66" s="22"/>
      <c r="B66" s="23" t="s">
        <v>154</v>
      </c>
      <c r="C66" s="29" t="s">
        <v>6</v>
      </c>
      <c r="D66" s="23" t="s">
        <v>260</v>
      </c>
      <c r="E66" s="29" t="s">
        <v>206</v>
      </c>
      <c r="F66" s="22"/>
    </row>
    <row r="67" spans="1:6" ht="25.5">
      <c r="A67" s="22"/>
      <c r="B67" s="23" t="s">
        <v>155</v>
      </c>
      <c r="C67" s="29" t="s">
        <v>8</v>
      </c>
      <c r="D67" s="23" t="s">
        <v>285</v>
      </c>
      <c r="E67" s="29" t="s">
        <v>207</v>
      </c>
      <c r="F67" s="22"/>
    </row>
    <row r="68" spans="1:6" ht="25.5">
      <c r="A68" s="22"/>
      <c r="B68" s="23" t="s">
        <v>156</v>
      </c>
      <c r="C68" s="29" t="s">
        <v>10</v>
      </c>
      <c r="D68" s="23" t="s">
        <v>286</v>
      </c>
      <c r="E68" s="29" t="s">
        <v>208</v>
      </c>
      <c r="F68" s="22"/>
    </row>
    <row r="69" spans="1:6" ht="25.5">
      <c r="A69" s="22"/>
      <c r="B69" s="23" t="s">
        <v>157</v>
      </c>
      <c r="C69" s="29" t="s">
        <v>12</v>
      </c>
      <c r="D69" s="23" t="s">
        <v>287</v>
      </c>
      <c r="E69" s="29" t="s">
        <v>209</v>
      </c>
      <c r="F69" s="22"/>
    </row>
    <row r="70" spans="1:6">
      <c r="A70" s="22"/>
      <c r="B70" s="23" t="s">
        <v>158</v>
      </c>
      <c r="C70" s="29" t="s">
        <v>13</v>
      </c>
      <c r="D70" s="23" t="s">
        <v>288</v>
      </c>
      <c r="E70" s="29" t="s">
        <v>210</v>
      </c>
      <c r="F70" s="22"/>
    </row>
    <row r="71" spans="1:6" ht="38.25">
      <c r="A71" s="22"/>
      <c r="B71" s="23" t="s">
        <v>159</v>
      </c>
      <c r="C71" s="29" t="s">
        <v>15</v>
      </c>
      <c r="D71" s="23" t="s">
        <v>289</v>
      </c>
      <c r="E71" s="29" t="s">
        <v>211</v>
      </c>
      <c r="F71" s="22"/>
    </row>
    <row r="72" spans="1:6" ht="25.5">
      <c r="A72" s="22"/>
      <c r="B72" s="23" t="s">
        <v>160</v>
      </c>
      <c r="C72" s="29" t="s">
        <v>17</v>
      </c>
      <c r="D72" s="23" t="s">
        <v>261</v>
      </c>
      <c r="E72" s="29" t="s">
        <v>212</v>
      </c>
      <c r="F72" s="22"/>
    </row>
    <row r="73" spans="1:6" ht="25.5">
      <c r="A73" s="22"/>
      <c r="B73" s="23" t="s">
        <v>161</v>
      </c>
      <c r="C73" s="29" t="s">
        <v>18</v>
      </c>
      <c r="D73" s="23" t="s">
        <v>262</v>
      </c>
      <c r="E73" s="29" t="s">
        <v>213</v>
      </c>
      <c r="F73" s="22"/>
    </row>
    <row r="74" spans="1:6">
      <c r="A74" s="22"/>
      <c r="B74" s="23" t="s">
        <v>162</v>
      </c>
      <c r="C74" s="29" t="s">
        <v>19</v>
      </c>
      <c r="D74" s="23" t="s">
        <v>290</v>
      </c>
      <c r="E74" s="29" t="s">
        <v>214</v>
      </c>
      <c r="F74" s="22"/>
    </row>
    <row r="75" spans="1:6">
      <c r="A75" s="22"/>
      <c r="B75" s="23" t="s">
        <v>163</v>
      </c>
      <c r="C75" s="29" t="s">
        <v>20</v>
      </c>
      <c r="D75" s="23" t="s">
        <v>291</v>
      </c>
      <c r="E75" s="29" t="s">
        <v>215</v>
      </c>
      <c r="F75" s="22"/>
    </row>
    <row r="76" spans="1:6">
      <c r="A76" s="22"/>
      <c r="B76" s="23" t="s">
        <v>164</v>
      </c>
      <c r="C76" s="29" t="s">
        <v>22</v>
      </c>
      <c r="D76" s="23" t="s">
        <v>292</v>
      </c>
      <c r="E76" s="29" t="s">
        <v>216</v>
      </c>
      <c r="F76" s="22"/>
    </row>
    <row r="77" spans="1:6" ht="25.5">
      <c r="A77" s="22"/>
      <c r="B77" s="23" t="s">
        <v>165</v>
      </c>
      <c r="C77" s="29" t="s">
        <v>24</v>
      </c>
      <c r="D77" s="23" t="s">
        <v>263</v>
      </c>
      <c r="E77" s="29" t="s">
        <v>217</v>
      </c>
      <c r="F77" s="22"/>
    </row>
    <row r="78" spans="1:6">
      <c r="A78" s="22"/>
      <c r="B78" s="23" t="s">
        <v>166</v>
      </c>
      <c r="C78" s="29" t="s">
        <v>25</v>
      </c>
      <c r="D78" s="23" t="s">
        <v>293</v>
      </c>
      <c r="E78" s="29" t="s">
        <v>218</v>
      </c>
      <c r="F78" s="22"/>
    </row>
    <row r="79" spans="1:6" ht="38.25">
      <c r="A79" s="22"/>
      <c r="B79" s="23" t="s">
        <v>167</v>
      </c>
      <c r="C79" s="29" t="s">
        <v>27</v>
      </c>
      <c r="D79" s="23" t="s">
        <v>294</v>
      </c>
      <c r="E79" s="29" t="s">
        <v>219</v>
      </c>
      <c r="F79" s="22"/>
    </row>
    <row r="80" spans="1:6">
      <c r="A80" s="22"/>
      <c r="B80" s="23" t="s">
        <v>168</v>
      </c>
      <c r="C80" s="29" t="s">
        <v>29</v>
      </c>
      <c r="D80" s="23" t="s">
        <v>295</v>
      </c>
      <c r="E80" s="29" t="s">
        <v>220</v>
      </c>
      <c r="F80" s="22"/>
    </row>
    <row r="81" spans="1:6" ht="25.5">
      <c r="A81" s="22"/>
      <c r="B81" s="23" t="s">
        <v>169</v>
      </c>
      <c r="C81" s="29" t="s">
        <v>30</v>
      </c>
      <c r="D81" s="23" t="s">
        <v>264</v>
      </c>
      <c r="E81" s="29" t="s">
        <v>221</v>
      </c>
      <c r="F81" s="22"/>
    </row>
    <row r="82" spans="1:6">
      <c r="A82" s="22"/>
      <c r="B82" s="23" t="s">
        <v>170</v>
      </c>
      <c r="C82" s="29" t="s">
        <v>31</v>
      </c>
      <c r="D82" s="23" t="s">
        <v>296</v>
      </c>
      <c r="E82" s="29" t="s">
        <v>251</v>
      </c>
      <c r="F82" s="22"/>
    </row>
    <row r="83" spans="1:6" ht="25.5">
      <c r="A83" s="22"/>
      <c r="B83" s="23" t="s">
        <v>171</v>
      </c>
      <c r="C83" s="29" t="s">
        <v>32</v>
      </c>
      <c r="D83" s="23" t="s">
        <v>265</v>
      </c>
      <c r="E83" s="29" t="s">
        <v>222</v>
      </c>
      <c r="F83" s="22"/>
    </row>
    <row r="84" spans="1:6" ht="25.5">
      <c r="A84" s="22"/>
      <c r="B84" s="23" t="s">
        <v>172</v>
      </c>
      <c r="C84" s="29" t="s">
        <v>33</v>
      </c>
      <c r="D84" s="23" t="s">
        <v>266</v>
      </c>
      <c r="E84" s="29" t="s">
        <v>223</v>
      </c>
      <c r="F84" s="22"/>
    </row>
    <row r="85" spans="1:6" ht="25.5">
      <c r="A85" s="22"/>
      <c r="B85" s="23" t="s">
        <v>173</v>
      </c>
      <c r="C85" s="29" t="s">
        <v>34</v>
      </c>
      <c r="D85" s="23" t="s">
        <v>267</v>
      </c>
      <c r="E85" s="29" t="s">
        <v>224</v>
      </c>
      <c r="F85" s="22"/>
    </row>
    <row r="86" spans="1:6">
      <c r="A86" s="22"/>
      <c r="B86" s="23" t="s">
        <v>174</v>
      </c>
      <c r="C86" s="29" t="s">
        <v>35</v>
      </c>
      <c r="D86" s="23" t="s">
        <v>268</v>
      </c>
      <c r="E86" s="29" t="s">
        <v>225</v>
      </c>
      <c r="F86" s="22"/>
    </row>
    <row r="87" spans="1:6">
      <c r="A87" s="22"/>
      <c r="B87" s="23" t="s">
        <v>175</v>
      </c>
      <c r="C87" s="29" t="s">
        <v>37</v>
      </c>
      <c r="D87" s="23" t="s">
        <v>297</v>
      </c>
      <c r="E87" s="29" t="s">
        <v>226</v>
      </c>
      <c r="F87" s="22"/>
    </row>
    <row r="88" spans="1:6" ht="25.5">
      <c r="A88" s="22"/>
      <c r="B88" s="23" t="s">
        <v>176</v>
      </c>
      <c r="C88" s="29" t="s">
        <v>38</v>
      </c>
      <c r="D88" s="23" t="s">
        <v>269</v>
      </c>
      <c r="E88" s="29" t="s">
        <v>227</v>
      </c>
      <c r="F88" s="22"/>
    </row>
    <row r="89" spans="1:6">
      <c r="A89" s="24" t="s">
        <v>84</v>
      </c>
      <c r="B89" s="23" t="s">
        <v>177</v>
      </c>
      <c r="C89" s="29" t="s">
        <v>39</v>
      </c>
      <c r="D89" s="23" t="s">
        <v>298</v>
      </c>
      <c r="E89" s="29" t="s">
        <v>228</v>
      </c>
      <c r="F89" s="22"/>
    </row>
    <row r="90" spans="1:6">
      <c r="A90" s="22"/>
      <c r="B90" s="23" t="s">
        <v>178</v>
      </c>
      <c r="C90" s="29" t="s">
        <v>40</v>
      </c>
      <c r="D90" s="23" t="s">
        <v>299</v>
      </c>
      <c r="E90" s="29" t="s">
        <v>229</v>
      </c>
      <c r="F90" s="22"/>
    </row>
    <row r="91" spans="1:6">
      <c r="A91" s="22"/>
      <c r="B91" s="23" t="s">
        <v>179</v>
      </c>
      <c r="C91" s="29" t="s">
        <v>41</v>
      </c>
      <c r="D91" s="23" t="s">
        <v>300</v>
      </c>
      <c r="E91" s="29" t="s">
        <v>230</v>
      </c>
      <c r="F91" s="22"/>
    </row>
    <row r="92" spans="1:6">
      <c r="A92" s="22"/>
      <c r="B92" s="23" t="s">
        <v>180</v>
      </c>
      <c r="C92" s="29" t="s">
        <v>43</v>
      </c>
      <c r="D92" s="23" t="s">
        <v>270</v>
      </c>
      <c r="E92" s="29" t="s">
        <v>231</v>
      </c>
      <c r="F92" s="22"/>
    </row>
    <row r="93" spans="1:6">
      <c r="A93" s="22"/>
      <c r="B93" s="23" t="s">
        <v>181</v>
      </c>
      <c r="C93" s="29" t="s">
        <v>44</v>
      </c>
      <c r="D93" s="23" t="s">
        <v>301</v>
      </c>
      <c r="E93" s="29" t="s">
        <v>232</v>
      </c>
      <c r="F93" s="22"/>
    </row>
    <row r="94" spans="1:6" ht="25.5">
      <c r="A94" s="22"/>
      <c r="B94" s="23" t="s">
        <v>182</v>
      </c>
      <c r="C94" s="29" t="s">
        <v>46</v>
      </c>
      <c r="D94" s="23" t="s">
        <v>271</v>
      </c>
      <c r="E94" s="29" t="s">
        <v>233</v>
      </c>
      <c r="F94" s="22"/>
    </row>
    <row r="95" spans="1:6">
      <c r="A95" s="22"/>
      <c r="B95" s="23" t="s">
        <v>183</v>
      </c>
      <c r="C95" s="29" t="s">
        <v>47</v>
      </c>
      <c r="D95" s="23" t="s">
        <v>302</v>
      </c>
      <c r="E95" s="29" t="s">
        <v>234</v>
      </c>
      <c r="F95" s="22"/>
    </row>
    <row r="96" spans="1:6" ht="25.5">
      <c r="A96" s="22"/>
      <c r="B96" s="23" t="s">
        <v>184</v>
      </c>
      <c r="C96" s="29" t="s">
        <v>48</v>
      </c>
      <c r="D96" s="23" t="s">
        <v>272</v>
      </c>
      <c r="E96" s="29" t="s">
        <v>235</v>
      </c>
      <c r="F96" s="22"/>
    </row>
    <row r="97" spans="1:6" ht="25.5">
      <c r="A97" s="22"/>
      <c r="B97" s="23" t="s">
        <v>185</v>
      </c>
      <c r="C97" s="29" t="s">
        <v>49</v>
      </c>
      <c r="D97" s="23" t="s">
        <v>273</v>
      </c>
      <c r="E97" s="29" t="s">
        <v>236</v>
      </c>
      <c r="F97" s="22"/>
    </row>
    <row r="98" spans="1:6">
      <c r="A98" s="22"/>
      <c r="B98" s="23" t="s">
        <v>186</v>
      </c>
      <c r="C98" s="29" t="s">
        <v>50</v>
      </c>
      <c r="D98" s="23" t="s">
        <v>303</v>
      </c>
      <c r="E98" s="29" t="s">
        <v>237</v>
      </c>
      <c r="F98" s="22"/>
    </row>
    <row r="99" spans="1:6" ht="25.5">
      <c r="A99" s="22"/>
      <c r="B99" s="23" t="s">
        <v>187</v>
      </c>
      <c r="C99" s="29" t="s">
        <v>51</v>
      </c>
      <c r="D99" s="23" t="s">
        <v>274</v>
      </c>
      <c r="E99" s="29" t="s">
        <v>238</v>
      </c>
      <c r="F99" s="22"/>
    </row>
    <row r="100" spans="1:6" ht="25.5">
      <c r="A100" s="22"/>
      <c r="B100" s="23" t="s">
        <v>188</v>
      </c>
      <c r="C100" s="29" t="s">
        <v>52</v>
      </c>
      <c r="D100" s="23" t="s">
        <v>304</v>
      </c>
      <c r="E100" s="29" t="s">
        <v>239</v>
      </c>
      <c r="F100" s="22"/>
    </row>
    <row r="101" spans="1:6" ht="25.5">
      <c r="A101" s="22"/>
      <c r="B101" s="23" t="s">
        <v>189</v>
      </c>
      <c r="C101" s="29" t="s">
        <v>53</v>
      </c>
      <c r="D101" s="23" t="s">
        <v>275</v>
      </c>
      <c r="E101" s="29" t="s">
        <v>240</v>
      </c>
      <c r="F101" s="22"/>
    </row>
    <row r="102" spans="1:6">
      <c r="A102" s="22"/>
      <c r="B102" s="23" t="s">
        <v>190</v>
      </c>
      <c r="C102" s="29" t="s">
        <v>54</v>
      </c>
      <c r="D102" s="23" t="s">
        <v>276</v>
      </c>
      <c r="E102" s="29" t="s">
        <v>241</v>
      </c>
      <c r="F102" s="22"/>
    </row>
    <row r="103" spans="1:6" ht="25.5">
      <c r="A103" s="22"/>
      <c r="B103" s="23" t="s">
        <v>191</v>
      </c>
      <c r="C103" s="29" t="s">
        <v>56</v>
      </c>
      <c r="D103" s="23" t="s">
        <v>277</v>
      </c>
      <c r="E103" s="29" t="s">
        <v>242</v>
      </c>
      <c r="F103" s="22"/>
    </row>
    <row r="104" spans="1:6" ht="25.5">
      <c r="A104" s="22"/>
      <c r="B104" s="23" t="s">
        <v>192</v>
      </c>
      <c r="C104" s="29" t="s">
        <v>58</v>
      </c>
      <c r="D104" s="23" t="s">
        <v>305</v>
      </c>
      <c r="E104" s="29" t="s">
        <v>243</v>
      </c>
      <c r="F104" s="22"/>
    </row>
    <row r="105" spans="1:6">
      <c r="A105" s="22"/>
      <c r="B105" s="23" t="s">
        <v>193</v>
      </c>
      <c r="C105" s="29" t="s">
        <v>59</v>
      </c>
      <c r="D105" s="23" t="s">
        <v>278</v>
      </c>
      <c r="E105" s="29" t="s">
        <v>244</v>
      </c>
      <c r="F105" s="22"/>
    </row>
    <row r="106" spans="1:6" ht="25.5">
      <c r="A106" s="22"/>
      <c r="B106" s="23" t="s">
        <v>194</v>
      </c>
      <c r="C106" s="29" t="s">
        <v>60</v>
      </c>
      <c r="D106" s="23" t="s">
        <v>279</v>
      </c>
      <c r="E106" s="23" t="s">
        <v>254</v>
      </c>
      <c r="F106" s="22"/>
    </row>
    <row r="107" spans="1:6">
      <c r="A107" s="22"/>
      <c r="B107" s="23" t="s">
        <v>195</v>
      </c>
      <c r="C107" s="29" t="s">
        <v>61</v>
      </c>
      <c r="D107" s="23" t="s">
        <v>280</v>
      </c>
      <c r="E107" s="29" t="s">
        <v>245</v>
      </c>
      <c r="F107" s="22"/>
    </row>
    <row r="108" spans="1:6">
      <c r="A108" s="22"/>
      <c r="B108" s="23" t="s">
        <v>196</v>
      </c>
      <c r="C108" s="29" t="s">
        <v>62</v>
      </c>
      <c r="D108" s="23" t="s">
        <v>306</v>
      </c>
      <c r="E108" s="29" t="s">
        <v>246</v>
      </c>
      <c r="F108" s="22"/>
    </row>
    <row r="109" spans="1:6" ht="25.5">
      <c r="A109" s="22"/>
      <c r="B109" s="23" t="s">
        <v>197</v>
      </c>
      <c r="C109" s="29" t="s">
        <v>63</v>
      </c>
      <c r="D109" s="23" t="s">
        <v>307</v>
      </c>
      <c r="E109" s="29" t="s">
        <v>247</v>
      </c>
      <c r="F109" s="22"/>
    </row>
    <row r="110" spans="1:6" ht="25.5">
      <c r="A110" s="22"/>
      <c r="B110" s="23" t="s">
        <v>198</v>
      </c>
      <c r="C110" s="29" t="s">
        <v>64</v>
      </c>
      <c r="D110" s="23" t="s">
        <v>281</v>
      </c>
      <c r="E110" s="29" t="s">
        <v>248</v>
      </c>
      <c r="F110" s="22"/>
    </row>
    <row r="111" spans="1:6">
      <c r="A111" s="22"/>
      <c r="B111" s="23" t="s">
        <v>199</v>
      </c>
      <c r="C111" s="29" t="s">
        <v>66</v>
      </c>
      <c r="D111" s="23" t="s">
        <v>282</v>
      </c>
      <c r="E111" s="29" t="s">
        <v>249</v>
      </c>
      <c r="F111" s="22"/>
    </row>
    <row r="112" spans="1:6">
      <c r="A112" s="22"/>
      <c r="B112" s="23" t="s">
        <v>200</v>
      </c>
      <c r="C112" s="29" t="s">
        <v>68</v>
      </c>
      <c r="D112" s="23" t="s">
        <v>308</v>
      </c>
      <c r="E112" s="29" t="s">
        <v>250</v>
      </c>
      <c r="F112" s="22"/>
    </row>
    <row r="113" spans="1:6">
      <c r="A113" s="22"/>
      <c r="B113" s="23" t="s">
        <v>201</v>
      </c>
      <c r="C113" s="29" t="s">
        <v>69</v>
      </c>
      <c r="D113" s="23" t="s">
        <v>309</v>
      </c>
      <c r="E113" s="29" t="s">
        <v>255</v>
      </c>
      <c r="F113" s="22"/>
    </row>
    <row r="114" spans="1:6">
      <c r="A114" s="22"/>
      <c r="B114" s="23" t="s">
        <v>202</v>
      </c>
      <c r="C114" s="29" t="s">
        <v>70</v>
      </c>
      <c r="D114" s="23" t="s">
        <v>70</v>
      </c>
      <c r="E114" s="29" t="s">
        <v>252</v>
      </c>
      <c r="F114" s="22"/>
    </row>
    <row r="115" spans="1:6">
      <c r="A115" s="22"/>
      <c r="B115" s="23" t="s">
        <v>203</v>
      </c>
      <c r="C115" s="29"/>
      <c r="D115" s="29"/>
      <c r="E115" s="29"/>
      <c r="F115" s="22"/>
    </row>
    <row r="116" spans="1:6">
      <c r="A116" s="22"/>
      <c r="B116" s="22"/>
      <c r="C116" s="31"/>
      <c r="D116" s="31"/>
      <c r="E116" s="31"/>
      <c r="F116" s="22"/>
    </row>
    <row r="117" spans="1:6" ht="25.5">
      <c r="A117" s="24"/>
      <c r="B117" s="58" t="s">
        <v>115</v>
      </c>
      <c r="C117" s="58" t="s">
        <v>73</v>
      </c>
      <c r="D117" s="58" t="s">
        <v>336</v>
      </c>
      <c r="E117" s="58" t="s">
        <v>337</v>
      </c>
      <c r="F117" s="22"/>
    </row>
    <row r="118" spans="1:6">
      <c r="A118" s="22"/>
      <c r="B118" s="23" t="s">
        <v>116</v>
      </c>
      <c r="C118" s="29"/>
      <c r="D118" s="29"/>
      <c r="E118" s="32"/>
      <c r="F118" s="22"/>
    </row>
    <row r="119" spans="1:6">
      <c r="A119" s="22"/>
      <c r="B119" s="23" t="s">
        <v>117</v>
      </c>
      <c r="C119" s="29"/>
      <c r="D119" s="29"/>
      <c r="E119" s="29"/>
      <c r="F119" s="22"/>
    </row>
    <row r="120" spans="1:6">
      <c r="A120" s="22"/>
      <c r="B120" s="23" t="s">
        <v>118</v>
      </c>
      <c r="C120" s="29"/>
      <c r="D120" s="29"/>
      <c r="E120" s="29"/>
      <c r="F120" s="22"/>
    </row>
    <row r="121" spans="1:6">
      <c r="A121" s="22"/>
      <c r="B121" s="22"/>
      <c r="C121" s="31"/>
      <c r="D121" s="31"/>
      <c r="E121" s="31"/>
      <c r="F121" s="22"/>
    </row>
    <row r="122" spans="1:6">
      <c r="A122" s="22" t="s">
        <v>87</v>
      </c>
      <c r="B122" s="23" t="s">
        <v>119</v>
      </c>
      <c r="C122" s="29" t="s">
        <v>71</v>
      </c>
      <c r="D122" s="29" t="s">
        <v>148</v>
      </c>
      <c r="E122" s="29" t="s">
        <v>149</v>
      </c>
      <c r="F122" s="22"/>
    </row>
    <row r="123" spans="1:6">
      <c r="A123" s="22" t="s">
        <v>84</v>
      </c>
      <c r="B123" s="33" t="s">
        <v>120</v>
      </c>
      <c r="C123" s="34" t="s">
        <v>341</v>
      </c>
      <c r="D123" s="34" t="s">
        <v>342</v>
      </c>
      <c r="E123" s="34" t="s">
        <v>343</v>
      </c>
      <c r="F123" s="22"/>
    </row>
    <row r="124" spans="1:6">
      <c r="A124" s="22"/>
      <c r="B124" s="22"/>
      <c r="C124" s="31"/>
      <c r="D124" s="31"/>
      <c r="E124" s="31"/>
      <c r="F124" s="22"/>
    </row>
    <row r="125" spans="1:6">
      <c r="A125" s="24"/>
      <c r="B125" s="25"/>
      <c r="C125" s="31"/>
      <c r="D125" s="31"/>
      <c r="E125" s="31"/>
      <c r="F125" s="2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5A33B2A6CCB547A161950A270407E3" ma:contentTypeVersion="6" ma:contentTypeDescription="Ein neues Dokument erstellen." ma:contentTypeScope="" ma:versionID="30c8e58aff0c29f51bc0baaf72acff20">
  <xsd:schema xmlns:xsd="http://www.w3.org/2001/XMLSchema" xmlns:xs="http://www.w3.org/2001/XMLSchema" xmlns:p="http://schemas.microsoft.com/office/2006/metadata/properties" xmlns:ns1="http://schemas.microsoft.com/sharepoint/v3" xmlns:ns2="7454599f-d106-457b-8c57-c701db197486" targetNamespace="http://schemas.microsoft.com/office/2006/metadata/properties" ma:root="true" ma:fieldsID="6f9bf5ebc84e314b5d8bed6c82c25cb6" ns1:_="" ns2:_="">
    <xsd:import namespace="http://schemas.microsoft.com/sharepoint/v3"/>
    <xsd:import namespace="7454599f-d106-457b-8c57-c701db19748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4599f-d106-457b-8c57-c701db19748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7454599f-d106-457b-8c57-c701db197486">Unternehmen</Kategorie>
    <Titel_IT xmlns="7454599f-d106-457b-8c57-c701db197486">Unità istituzionali nel Cantone dei Grigioni per divisione economica, 2011-2023</Titel_IT>
    <Benutzerdefinierte_x0020_ID xmlns="7454599f-d106-457b-8c57-c701db197486">1004</Benutzerdefinierte_x0020_ID>
    <PublishingExpirationDate xmlns="http://schemas.microsoft.com/sharepoint/v3" xsi:nil="true"/>
    <Titel_DE xmlns="7454599f-d106-457b-8c57-c701db197486">Institutionelle Einheiten in Graubünden nach Wirtschaftsabteilung, 2011-2023</Titel_DE>
    <PublishingStartDate xmlns="http://schemas.microsoft.com/sharepoint/v3" xsi:nil="true"/>
    <Titel_RM xmlns="7454599f-d106-457b-8c57-c701db197486">Unitads instituziunalas en il chantun Grischun tenor partiziuns d'economia, 2011-2023</Titel_RM>
  </documentManagement>
</p:properties>
</file>

<file path=customXml/itemProps1.xml><?xml version="1.0" encoding="utf-8"?>
<ds:datastoreItem xmlns:ds="http://schemas.openxmlformats.org/officeDocument/2006/customXml" ds:itemID="{C6888BE2-F59D-43CB-900E-D416B4133637}"/>
</file>

<file path=customXml/itemProps2.xml><?xml version="1.0" encoding="utf-8"?>
<ds:datastoreItem xmlns:ds="http://schemas.openxmlformats.org/officeDocument/2006/customXml" ds:itemID="{3A9D3229-310A-4FDD-90F3-3B2FA57B8A03}"/>
</file>

<file path=customXml/itemProps3.xml><?xml version="1.0" encoding="utf-8"?>
<ds:datastoreItem xmlns:ds="http://schemas.openxmlformats.org/officeDocument/2006/customXml" ds:itemID="{9B76AD83-986D-4FFD-A8B9-C169EE382FA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Graubünden</vt:lpstr>
      <vt:lpstr>Uebersetzungen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Institutionelle Einheiten in Graubünden</dc:title>
  <dc:creator>Luzius.Stricker@awt.gr.ch</dc:creator>
  <cp:lastModifiedBy>Stricker Luzius (AWT GR)</cp:lastModifiedBy>
  <dcterms:created xsi:type="dcterms:W3CDTF">2016-10-20T15:09:41Z</dcterms:created>
  <dcterms:modified xsi:type="dcterms:W3CDTF">2025-08-20T06:00:31Z</dcterms:modified>
  <cp:category>STATENT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2025-08-08T06:47:45Z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993e1a8f-7087-431f-8104-fad1baf389ba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0x010100A85A33B2A6CCB547A161950A270407E3</vt:lpwstr>
  </property>
</Properties>
</file>